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0" windowWidth="24760" windowHeight="15360" tabRatio="500" activeTab="4"/>
  </bookViews>
  <sheets>
    <sheet name="Cover sheet" sheetId="1" r:id="rId1"/>
    <sheet name="User acq" sheetId="2" r:id="rId2"/>
    <sheet name="Funnel" sheetId="3" r:id="rId3"/>
    <sheet name="Retention" sheetId="4" r:id="rId4"/>
    <sheet name="Cashflow" sheetId="5" r:id="rId5"/>
    <sheet name="LTV" sheetId="6" r:id="rId6"/>
  </sheets>
  <definedNames/>
  <calcPr fullCalcOnLoad="1"/>
</workbook>
</file>

<file path=xl/comments1.xml><?xml version="1.0" encoding="utf-8"?>
<comments xmlns="http://schemas.openxmlformats.org/spreadsheetml/2006/main">
  <authors>
    <author>Andrew Chen</author>
  </authors>
  <commentList>
    <comment ref="C5" authorId="0">
      <text>
        <r>
          <rPr>
            <b/>
            <sz val="9"/>
            <rFont val="Verdana"/>
            <family val="0"/>
          </rPr>
          <t>Andrew Chen:</t>
        </r>
        <r>
          <rPr>
            <sz val="9"/>
            <rFont val="Verdana"/>
            <family val="0"/>
          </rPr>
          <t xml:space="preserve">
daniel is badass ;-)</t>
        </r>
      </text>
    </comment>
  </commentList>
</comments>
</file>

<file path=xl/comments2.xml><?xml version="1.0" encoding="utf-8"?>
<comments xmlns="http://schemas.openxmlformats.org/spreadsheetml/2006/main">
  <authors>
    <author>Andrew Chen</author>
  </authors>
  <commentList>
    <comment ref="K7" authorId="0">
      <text>
        <r>
          <rPr>
            <b/>
            <sz val="9"/>
            <rFont val="Verdana"/>
            <family val="0"/>
          </rPr>
          <t>Andrew Chen:</t>
        </r>
        <r>
          <rPr>
            <sz val="9"/>
            <rFont val="Verdana"/>
            <family val="0"/>
          </rPr>
          <t xml:space="preserve">
note that this is withtout virality factors, which significantly drive down the CPA</t>
        </r>
      </text>
    </comment>
  </commentList>
</comments>
</file>

<file path=xl/comments3.xml><?xml version="1.0" encoding="utf-8"?>
<comments xmlns="http://schemas.openxmlformats.org/spreadsheetml/2006/main">
  <authors>
    <author>Andrew Chen</author>
  </authors>
  <commentList>
    <comment ref="B2" authorId="0">
      <text>
        <r>
          <rPr>
            <b/>
            <sz val="9"/>
            <rFont val="Verdana"/>
            <family val="0"/>
          </rPr>
          <t>Andrew Chen:</t>
        </r>
        <r>
          <rPr>
            <sz val="9"/>
            <rFont val="Verdana"/>
            <family val="0"/>
          </rPr>
          <t xml:space="preserve">
how many free users (out of the cumulative number) convert to paid within any given time period</t>
        </r>
      </text>
    </comment>
    <comment ref="B6" authorId="0">
      <text>
        <r>
          <rPr>
            <b/>
            <sz val="9"/>
            <rFont val="Verdana"/>
            <family val="0"/>
          </rPr>
          <t>Andrew Chen:</t>
        </r>
        <r>
          <rPr>
            <sz val="9"/>
            <rFont val="Verdana"/>
            <family val="0"/>
          </rPr>
          <t xml:space="preserve">
spend more money every time period to get more users in!</t>
        </r>
      </text>
    </comment>
    <comment ref="B8" authorId="0">
      <text>
        <r>
          <rPr>
            <b/>
            <sz val="9"/>
            <rFont val="Verdana"/>
            <family val="0"/>
          </rPr>
          <t>Andrew Chen:</t>
        </r>
        <r>
          <rPr>
            <sz val="9"/>
            <rFont val="Verdana"/>
            <family val="0"/>
          </rPr>
          <t xml:space="preserve">
combined effects of virality - more is better. Getting to &gt;1 is especially better!</t>
        </r>
      </text>
    </comment>
    <comment ref="J12" authorId="0">
      <text>
        <r>
          <rPr>
            <b/>
            <sz val="9"/>
            <rFont val="Verdana"/>
            <family val="0"/>
          </rPr>
          <t>Andrew Chen:</t>
        </r>
        <r>
          <rPr>
            <sz val="9"/>
            <rFont val="Verdana"/>
            <family val="0"/>
          </rPr>
          <t xml:space="preserve">
CPA gets driven down as viral effects kick in - the larger the cumulative userbase, the more virality</t>
        </r>
      </text>
    </comment>
  </commentList>
</comments>
</file>

<file path=xl/comments5.xml><?xml version="1.0" encoding="utf-8"?>
<comments xmlns="http://schemas.openxmlformats.org/spreadsheetml/2006/main">
  <authors>
    <author>Andrew Chen</author>
  </authors>
  <commentList>
    <comment ref="B8" authorId="0">
      <text>
        <r>
          <rPr>
            <b/>
            <sz val="9"/>
            <rFont val="Verdana"/>
            <family val="0"/>
          </rPr>
          <t>Andrew Chen:</t>
        </r>
        <r>
          <rPr>
            <sz val="9"/>
            <rFont val="Verdana"/>
            <family val="0"/>
          </rPr>
          <t xml:space="preserve">
how much does it cost to service each user? Count bandwidth, storage, etc. Could even factor in employee/office/etc. to get it to the right order of magnitutde?</t>
        </r>
      </text>
    </comment>
    <comment ref="A3" authorId="0">
      <text>
        <r>
          <rPr>
            <b/>
            <sz val="9"/>
            <rFont val="Verdana"/>
            <family val="0"/>
          </rPr>
          <t>Andrew Chen:</t>
        </r>
        <r>
          <rPr>
            <sz val="9"/>
            <rFont val="Verdana"/>
            <family val="0"/>
          </rPr>
          <t xml:space="preserve">
A small number of hardcore users may have multiple subscriptions, spend a lot on a la carte, etc.</t>
        </r>
      </text>
    </comment>
  </commentList>
</comments>
</file>

<file path=xl/sharedStrings.xml><?xml version="1.0" encoding="utf-8"?>
<sst xmlns="http://schemas.openxmlformats.org/spreadsheetml/2006/main" count="87" uniqueCount="76">
  <si>
    <r>
      <t xml:space="preserve">Lifetime value metrics for subscription / a la carte businesses
</t>
    </r>
    <r>
      <rPr>
        <sz val="12"/>
        <rFont val="Verdana"/>
        <family val="0"/>
      </rPr>
      <t>(How does cost-per-acquisition compare to your lifetime-value)</t>
    </r>
  </si>
  <si>
    <t>Rev/paying user</t>
  </si>
  <si>
    <t>Cost of service</t>
  </si>
  <si>
    <t>User retention</t>
  </si>
  <si>
    <t>Paying user retention matrix</t>
  </si>
  <si>
    <t>Total users (paying and free) retention matrix</t>
  </si>
  <si>
    <t>Total users</t>
  </si>
  <si>
    <t>Total cost</t>
  </si>
  <si>
    <t>adj CPA</t>
  </si>
  <si>
    <t>CPA (unadjusted for virality)</t>
  </si>
  <si>
    <t>User periods</t>
  </si>
  <si>
    <t>Based on the retention rate, ARPU, and registration funnel, what is your LTV? And can you re-invest that LTV cash profitably to acquire more users via paid acquisition?</t>
  </si>
  <si>
    <t>retention rate %</t>
  </si>
  <si>
    <t>Time-period cohorts</t>
  </si>
  <si>
    <t>Time period</t>
  </si>
  <si>
    <t>avg invites</t>
  </si>
  <si>
    <t>time period</t>
  </si>
  <si>
    <t>invite conversion rate %</t>
  </si>
  <si>
    <t>paying users</t>
  </si>
  <si>
    <t>cumultative users</t>
  </si>
  <si>
    <t>cum. paying users</t>
  </si>
  <si>
    <t>Paying users</t>
  </si>
  <si>
    <t>Revenue</t>
  </si>
  <si>
    <t>Source</t>
  </si>
  <si>
    <t>CPM</t>
  </si>
  <si>
    <t>CPC</t>
  </si>
  <si>
    <t>CPA</t>
  </si>
  <si>
    <t>Impressions</t>
  </si>
  <si>
    <t>CTR</t>
  </si>
  <si>
    <t>Clicks</t>
  </si>
  <si>
    <t>Signup %</t>
  </si>
  <si>
    <t>Registered users</t>
  </si>
  <si>
    <t>Cost</t>
  </si>
  <si>
    <t>Google</t>
  </si>
  <si>
    <t>Ad.com</t>
  </si>
  <si>
    <t>Total</t>
  </si>
  <si>
    <t>New registered uu / week</t>
  </si>
  <si>
    <t>Viral growth kicker</t>
  </si>
  <si>
    <t>viral acq users</t>
  </si>
  <si>
    <t>Ad spend</t>
  </si>
  <si>
    <t>Paid user acquisition model</t>
  </si>
  <si>
    <t>User funnel and simple virality</t>
  </si>
  <si>
    <t>Revenue versus ad spend</t>
  </si>
  <si>
    <t>Profit per user</t>
  </si>
  <si>
    <t>bought users</t>
  </si>
  <si>
    <t>total new users</t>
  </si>
  <si>
    <t>Ad spend increase %</t>
  </si>
  <si>
    <t>ad spend</t>
  </si>
  <si>
    <t>Aggr LTV</t>
  </si>
  <si>
    <t>Paying users LTV</t>
  </si>
  <si>
    <t>New (unregistered) users LTV</t>
  </si>
  <si>
    <t>New users</t>
  </si>
  <si>
    <t>New users conv %</t>
  </si>
  <si>
    <t>LTV for new users</t>
  </si>
  <si>
    <t>LTV for paying users</t>
  </si>
  <si>
    <t>Lifetime value</t>
  </si>
  <si>
    <t>Summary</t>
  </si>
  <si>
    <t>Author:</t>
  </si>
  <si>
    <t>Andrew Chen (voodoo@gmail.com)</t>
  </si>
  <si>
    <t>Author blog:</t>
  </si>
  <si>
    <t>Last updated:</t>
  </si>
  <si>
    <t>License</t>
  </si>
  <si>
    <t>Distributed for free under GNU Free Documentation License - http://www.gnu.org/copyleft/fdl.html</t>
  </si>
  <si>
    <t>Note:</t>
  </si>
  <si>
    <t>If you have questions, anything to add, or want to generally chat, don't hesitate to reach me at my e-mail address, voodoo [at] gmail --Andrew Chen</t>
  </si>
  <si>
    <t>http://andrewchenblog.com</t>
  </si>
  <si>
    <t>Daniel James (Three Rings)</t>
  </si>
  <si>
    <t>http://thefloggingwillcontinue.com</t>
  </si>
  <si>
    <t>Free-to-pay conversion</t>
  </si>
  <si>
    <t>Rev/paying</t>
  </si>
  <si>
    <t>Revenue mix</t>
  </si>
  <si>
    <t>Hardcore</t>
  </si>
  <si>
    <t>%</t>
  </si>
  <si>
    <t>Avg rev</t>
  </si>
  <si>
    <t>Subscription</t>
  </si>
  <si>
    <t>Casual / A la carte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</si>
</sst>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"/>
    <numFmt numFmtId="169" formatCode="_(* #,##0.000_);_(* \(#,##0.000\);_(* &quot;-&quot;??_);_(@_)"/>
    <numFmt numFmtId="170" formatCode="0.00000"/>
    <numFmt numFmtId="171" formatCode="0.0000"/>
    <numFmt numFmtId="172" formatCode="&quot;$&quot;#,##0.0_);[Red]\(&quot;$&quot;#,##0.0\)"/>
    <numFmt numFmtId="173" formatCode="0.00000000"/>
    <numFmt numFmtId="174" formatCode="0.0000000"/>
    <numFmt numFmtId="175" formatCode="0.000000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0"/>
      <color indexed="9"/>
      <name val="Verdana"/>
      <family val="0"/>
    </font>
    <font>
      <sz val="10"/>
      <color indexed="9"/>
      <name val="Verdana"/>
      <family val="0"/>
    </font>
    <font>
      <b/>
      <sz val="12"/>
      <name val="Verdana"/>
      <family val="0"/>
    </font>
    <font>
      <b/>
      <sz val="18"/>
      <name val="Verdana"/>
      <family val="0"/>
    </font>
    <font>
      <b/>
      <sz val="14"/>
      <name val="Verdana"/>
      <family val="0"/>
    </font>
    <font>
      <b/>
      <sz val="20"/>
      <name val="Verdana"/>
      <family val="0"/>
    </font>
    <font>
      <sz val="9.5"/>
      <name val="Verdana"/>
      <family val="0"/>
    </font>
    <font>
      <b/>
      <sz val="11.5"/>
      <name val="Verdana"/>
      <family val="0"/>
    </font>
    <font>
      <sz val="22"/>
      <name val="Verdana"/>
      <family val="0"/>
    </font>
    <font>
      <sz val="12"/>
      <name val="Verdana"/>
      <family val="0"/>
    </font>
    <font>
      <sz val="14"/>
      <color indexed="9"/>
      <name val="Verdana"/>
      <family val="0"/>
    </font>
    <font>
      <sz val="18"/>
      <name val="Verdana"/>
      <family val="0"/>
    </font>
    <font>
      <sz val="16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" fontId="0" fillId="0" borderId="0" xfId="0" applyNumberFormat="1" applyAlignment="1">
      <alignment/>
    </xf>
    <xf numFmtId="43" fontId="0" fillId="0" borderId="0" xfId="15" applyAlignment="1">
      <alignment/>
    </xf>
    <xf numFmtId="166" fontId="0" fillId="0" borderId="0" xfId="15" applyNumberFormat="1" applyAlignment="1">
      <alignment/>
    </xf>
    <xf numFmtId="1" fontId="8" fillId="2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0" applyNumberFormat="1" applyBorder="1" applyAlignment="1">
      <alignment/>
    </xf>
    <xf numFmtId="0" fontId="1" fillId="0" borderId="9" xfId="0" applyFont="1" applyBorder="1" applyAlignment="1">
      <alignment/>
    </xf>
    <xf numFmtId="166" fontId="0" fillId="0" borderId="7" xfId="0" applyNumberFormat="1" applyBorder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10" fontId="0" fillId="3" borderId="0" xfId="0" applyNumberFormat="1" applyFill="1" applyBorder="1" applyAlignment="1">
      <alignment/>
    </xf>
    <xf numFmtId="9" fontId="0" fillId="3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3" borderId="7" xfId="0" applyFill="1" applyBorder="1" applyAlignment="1">
      <alignment/>
    </xf>
    <xf numFmtId="3" fontId="0" fillId="3" borderId="7" xfId="0" applyNumberFormat="1" applyFill="1" applyBorder="1" applyAlignment="1">
      <alignment/>
    </xf>
    <xf numFmtId="10" fontId="0" fillId="3" borderId="7" xfId="0" applyNumberFormat="1" applyFill="1" applyBorder="1" applyAlignment="1">
      <alignment/>
    </xf>
    <xf numFmtId="9" fontId="0" fillId="3" borderId="7" xfId="0" applyNumberForma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3" fontId="0" fillId="0" borderId="0" xfId="0" applyNumberFormat="1" applyAlignment="1">
      <alignment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166" fontId="0" fillId="0" borderId="0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0" fontId="1" fillId="0" borderId="0" xfId="0" applyFont="1" applyFill="1" applyBorder="1" applyAlignment="1">
      <alignment/>
    </xf>
    <xf numFmtId="44" fontId="0" fillId="0" borderId="0" xfId="17" applyFill="1" applyBorder="1" applyAlignment="1">
      <alignment/>
    </xf>
    <xf numFmtId="9" fontId="0" fillId="3" borderId="0" xfId="0" applyNumberFormat="1" applyFill="1" applyBorder="1" applyAlignment="1">
      <alignment/>
    </xf>
    <xf numFmtId="43" fontId="0" fillId="3" borderId="0" xfId="15" applyFill="1" applyBorder="1" applyAlignment="1">
      <alignment/>
    </xf>
    <xf numFmtId="0" fontId="8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6" fontId="0" fillId="0" borderId="0" xfId="0" applyNumberFormat="1" applyFill="1" applyBorder="1" applyAlignment="1">
      <alignment/>
    </xf>
    <xf numFmtId="6" fontId="0" fillId="0" borderId="7" xfId="0" applyNumberFormat="1" applyFill="1" applyBorder="1" applyAlignment="1">
      <alignment/>
    </xf>
    <xf numFmtId="0" fontId="1" fillId="0" borderId="0" xfId="0" applyFont="1" applyAlignment="1">
      <alignment/>
    </xf>
    <xf numFmtId="44" fontId="0" fillId="0" borderId="0" xfId="17" applyBorder="1" applyAlignment="1">
      <alignment/>
    </xf>
    <xf numFmtId="44" fontId="0" fillId="0" borderId="7" xfId="17" applyBorder="1" applyAlignment="1">
      <alignment/>
    </xf>
    <xf numFmtId="9" fontId="0" fillId="3" borderId="0" xfId="21" applyFill="1" applyBorder="1" applyAlignment="1">
      <alignment/>
    </xf>
    <xf numFmtId="8" fontId="0" fillId="3" borderId="0" xfId="0" applyNumberFormat="1" applyFill="1" applyBorder="1" applyAlignment="1">
      <alignment/>
    </xf>
    <xf numFmtId="8" fontId="0" fillId="3" borderId="7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8" fontId="0" fillId="0" borderId="5" xfId="0" applyNumberFormat="1" applyFill="1" applyBorder="1" applyAlignment="1">
      <alignment/>
    </xf>
    <xf numFmtId="8" fontId="0" fillId="0" borderId="8" xfId="0" applyNumberFormat="1" applyFill="1" applyBorder="1" applyAlignment="1">
      <alignment/>
    </xf>
    <xf numFmtId="0" fontId="7" fillId="2" borderId="1" xfId="0" applyFont="1" applyFill="1" applyBorder="1" applyAlignment="1">
      <alignment vertical="center"/>
    </xf>
    <xf numFmtId="0" fontId="0" fillId="0" borderId="3" xfId="0" applyBorder="1" applyAlignment="1">
      <alignment wrapText="1"/>
    </xf>
    <xf numFmtId="0" fontId="7" fillId="2" borderId="4" xfId="0" applyFont="1" applyFill="1" applyBorder="1" applyAlignment="1">
      <alignment vertical="center"/>
    </xf>
    <xf numFmtId="0" fontId="4" fillId="0" borderId="5" xfId="20" applyBorder="1" applyAlignment="1">
      <alignment/>
    </xf>
    <xf numFmtId="0" fontId="7" fillId="2" borderId="6" xfId="0" applyFont="1" applyFill="1" applyBorder="1" applyAlignment="1">
      <alignment vertical="center"/>
    </xf>
    <xf numFmtId="14" fontId="0" fillId="0" borderId="5" xfId="0" applyNumberFormat="1" applyBorder="1" applyAlignment="1">
      <alignment horizontal="left"/>
    </xf>
    <xf numFmtId="14" fontId="0" fillId="0" borderId="8" xfId="0" applyNumberFormat="1" applyBorder="1" applyAlignment="1">
      <alignment horizontal="left"/>
    </xf>
    <xf numFmtId="0" fontId="7" fillId="2" borderId="9" xfId="0" applyFont="1" applyFill="1" applyBorder="1" applyAlignment="1">
      <alignment vertical="center"/>
    </xf>
    <xf numFmtId="0" fontId="0" fillId="0" borderId="10" xfId="0" applyBorder="1" applyAlignment="1">
      <alignment wrapText="1"/>
    </xf>
    <xf numFmtId="0" fontId="4" fillId="0" borderId="5" xfId="2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9" fontId="0" fillId="3" borderId="10" xfId="21" applyFont="1" applyFill="1" applyBorder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5" xfId="20" applyFont="1" applyBorder="1" applyAlignment="1">
      <alignment/>
    </xf>
    <xf numFmtId="0" fontId="8" fillId="2" borderId="4" xfId="0" applyFont="1" applyFill="1" applyBorder="1" applyAlignment="1">
      <alignment/>
    </xf>
    <xf numFmtId="1" fontId="8" fillId="2" borderId="0" xfId="0" applyNumberFormat="1" applyFont="1" applyFill="1" applyBorder="1" applyAlignment="1">
      <alignment/>
    </xf>
    <xf numFmtId="1" fontId="8" fillId="2" borderId="5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6" fontId="0" fillId="0" borderId="0" xfId="0" applyNumberFormat="1" applyBorder="1" applyAlignment="1">
      <alignment/>
    </xf>
    <xf numFmtId="0" fontId="1" fillId="0" borderId="6" xfId="0" applyFont="1" applyBorder="1" applyAlignment="1">
      <alignment/>
    </xf>
    <xf numFmtId="8" fontId="1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7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8" fontId="1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/>
    </xf>
    <xf numFmtId="8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44" fontId="1" fillId="0" borderId="0" xfId="17" applyFont="1" applyAlignment="1">
      <alignment/>
    </xf>
    <xf numFmtId="8" fontId="0" fillId="0" borderId="0" xfId="0" applyNumberFormat="1" applyAlignment="1">
      <alignment/>
    </xf>
    <xf numFmtId="0" fontId="7" fillId="2" borderId="11" xfId="0" applyFont="1" applyFill="1" applyBorder="1" applyAlignment="1">
      <alignment horizontal="center" vertical="center"/>
    </xf>
    <xf numFmtId="44" fontId="0" fillId="0" borderId="12" xfId="17" applyBorder="1" applyAlignment="1">
      <alignment/>
    </xf>
    <xf numFmtId="44" fontId="0" fillId="0" borderId="13" xfId="17" applyBorder="1" applyAlignment="1">
      <alignment/>
    </xf>
    <xf numFmtId="0" fontId="9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8" fontId="0" fillId="3" borderId="0" xfId="0" applyNumberFormat="1" applyFill="1" applyBorder="1" applyAlignment="1">
      <alignment/>
    </xf>
    <xf numFmtId="9" fontId="0" fillId="0" borderId="5" xfId="0" applyNumberFormat="1" applyFont="1" applyBorder="1" applyAlignment="1">
      <alignment/>
    </xf>
    <xf numFmtId="8" fontId="1" fillId="0" borderId="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Cumulative users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users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Funnel!$H$13:$H$32</c:f>
              <c:numCache/>
            </c:numRef>
          </c:val>
          <c:smooth val="0"/>
        </c:ser>
        <c:marker val="1"/>
        <c:axId val="32310266"/>
        <c:axId val="22356939"/>
      </c:lineChart>
      <c:catAx>
        <c:axId val="3231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56939"/>
        <c:crosses val="autoZero"/>
        <c:auto val="1"/>
        <c:lblOffset val="100"/>
        <c:noMultiLvlLbl val="0"/>
      </c:catAx>
      <c:valAx>
        <c:axId val="22356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Total users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1026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Ad spend versus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Cashflow!$A$13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Cashflow!$B$13:$W$13</c:f>
              <c:numCache/>
            </c:numRef>
          </c:val>
          <c:smooth val="0"/>
        </c:ser>
        <c:ser>
          <c:idx val="1"/>
          <c:order val="1"/>
          <c:tx>
            <c:strRef>
              <c:f>Cashflow!$A$16</c:f>
              <c:strCache>
                <c:ptCount val="1"/>
                <c:pt idx="0">
                  <c:v>Total cost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Cashflow!$B$16:$W$16</c:f>
              <c:numCache/>
            </c:numRef>
          </c:val>
          <c:smooth val="0"/>
        </c:ser>
        <c:marker val="1"/>
        <c:axId val="66994724"/>
        <c:axId val="66081605"/>
      </c:line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81605"/>
        <c:crosses val="autoZero"/>
        <c:auto val="1"/>
        <c:lblOffset val="100"/>
        <c:noMultiLvlLbl val="0"/>
      </c:catAx>
      <c:valAx>
        <c:axId val="66081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9472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1704975</xdr:colOff>
      <xdr:row>32</xdr:row>
      <xdr:rowOff>114300</xdr:rowOff>
    </xdr:from>
    <xdr:to>
      <xdr:col>8</xdr:col>
      <xdr:colOff>1228725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1704975" y="5657850"/>
        <a:ext cx="94297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20</xdr:row>
      <xdr:rowOff>76200</xdr:rowOff>
    </xdr:from>
    <xdr:to>
      <xdr:col>11</xdr:col>
      <xdr:colOff>409575</xdr:colOff>
      <xdr:row>46</xdr:row>
      <xdr:rowOff>28575</xdr:rowOff>
    </xdr:to>
    <xdr:graphicFrame>
      <xdr:nvGraphicFramePr>
        <xdr:cNvPr id="1" name="Chart 2"/>
        <xdr:cNvGraphicFramePr/>
      </xdr:nvGraphicFramePr>
      <xdr:xfrm>
        <a:off x="3886200" y="3705225"/>
        <a:ext cx="76390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rewchenblog.com" TargetMode="External" /><Relationship Id="rId2" Type="http://schemas.openxmlformats.org/officeDocument/2006/relationships/hyperlink" Target="mailto:voodoo@gmail.com" TargetMode="External" /><Relationship Id="rId3" Type="http://schemas.openxmlformats.org/officeDocument/2006/relationships/hyperlink" Target="http://thefloggingwillcontinue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A1">
      <selection activeCell="F13" sqref="F13"/>
    </sheetView>
  </sheetViews>
  <sheetFormatPr defaultColWidth="11.00390625" defaultRowHeight="12.75"/>
  <cols>
    <col min="1" max="1" width="5.875" style="0" customWidth="1"/>
    <col min="2" max="2" width="16.25390625" style="0" customWidth="1"/>
    <col min="3" max="3" width="84.75390625" style="0" customWidth="1"/>
  </cols>
  <sheetData>
    <row r="1" spans="2:3" ht="43.5" customHeight="1">
      <c r="B1" s="77" t="s">
        <v>0</v>
      </c>
      <c r="C1" s="78"/>
    </row>
    <row r="2" ht="13.5" thickBot="1"/>
    <row r="3" spans="2:3" ht="25.5">
      <c r="B3" s="63" t="s">
        <v>56</v>
      </c>
      <c r="C3" s="64" t="s">
        <v>11</v>
      </c>
    </row>
    <row r="4" spans="2:3" ht="12.75">
      <c r="B4" s="65" t="s">
        <v>57</v>
      </c>
      <c r="C4" s="72" t="s">
        <v>58</v>
      </c>
    </row>
    <row r="5" spans="2:3" ht="12.75">
      <c r="B5" s="65"/>
      <c r="C5" s="84" t="s">
        <v>66</v>
      </c>
    </row>
    <row r="6" spans="2:3" ht="12.75">
      <c r="B6" s="65" t="s">
        <v>59</v>
      </c>
      <c r="C6" s="66" t="s">
        <v>65</v>
      </c>
    </row>
    <row r="7" spans="2:3" ht="12.75">
      <c r="B7" s="65"/>
      <c r="C7" s="66" t="s">
        <v>67</v>
      </c>
    </row>
    <row r="8" spans="2:3" ht="13.5" thickBot="1">
      <c r="B8" s="67" t="s">
        <v>60</v>
      </c>
      <c r="C8" s="68">
        <v>38369</v>
      </c>
    </row>
    <row r="9" spans="2:3" ht="13.5" thickBot="1">
      <c r="B9" s="67" t="s">
        <v>61</v>
      </c>
      <c r="C9" s="69" t="s">
        <v>62</v>
      </c>
    </row>
    <row r="10" ht="13.5" thickBot="1"/>
    <row r="11" spans="2:3" ht="27" thickBot="1">
      <c r="B11" s="70" t="s">
        <v>63</v>
      </c>
      <c r="C11" s="71" t="s">
        <v>64</v>
      </c>
    </row>
  </sheetData>
  <mergeCells count="1">
    <mergeCell ref="B1:C1"/>
  </mergeCells>
  <hyperlinks>
    <hyperlink ref="C6" r:id="rId1" display="http://andrewchenblog.com"/>
    <hyperlink ref="C4" r:id="rId2" display="Andrew Chen (voodoo@gmail.com)"/>
    <hyperlink ref="C7" r:id="rId3" display="http://thefloggingwillcontinue.com"/>
  </hyperlinks>
  <printOptions/>
  <pageMargins left="0.75" right="0.75" top="1" bottom="1" header="0.5" footer="0.5"/>
  <pageSetup orientation="portrait" paperSize="9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16" sqref="F16"/>
    </sheetView>
  </sheetViews>
  <sheetFormatPr defaultColWidth="11.00390625" defaultRowHeight="12.75"/>
  <cols>
    <col min="9" max="9" width="14.25390625" style="0" customWidth="1"/>
    <col min="10" max="10" width="14.375" style="0" customWidth="1"/>
  </cols>
  <sheetData>
    <row r="1" spans="1:9" ht="39.75" customHeight="1">
      <c r="A1" s="79" t="s">
        <v>40</v>
      </c>
      <c r="B1" s="80"/>
      <c r="C1" s="80"/>
      <c r="D1" s="80"/>
      <c r="E1" s="80"/>
      <c r="F1" s="80"/>
      <c r="G1" s="80"/>
      <c r="H1" s="80"/>
      <c r="I1" s="80"/>
    </row>
    <row r="2" ht="13.5" thickBot="1"/>
    <row r="3" spans="1:11" ht="12.75">
      <c r="A3" s="35" t="s">
        <v>23</v>
      </c>
      <c r="B3" s="36" t="s">
        <v>24</v>
      </c>
      <c r="C3" s="36" t="s">
        <v>25</v>
      </c>
      <c r="D3" s="36" t="s">
        <v>26</v>
      </c>
      <c r="E3" s="36" t="s">
        <v>27</v>
      </c>
      <c r="F3" s="36" t="s">
        <v>28</v>
      </c>
      <c r="G3" s="36" t="s">
        <v>29</v>
      </c>
      <c r="H3" s="36" t="s">
        <v>30</v>
      </c>
      <c r="I3" s="36" t="s">
        <v>31</v>
      </c>
      <c r="J3" s="36" t="s">
        <v>32</v>
      </c>
      <c r="K3" s="37" t="s">
        <v>26</v>
      </c>
    </row>
    <row r="4" spans="1:11" ht="12.75">
      <c r="A4" s="25" t="s">
        <v>33</v>
      </c>
      <c r="B4" s="26"/>
      <c r="C4" s="58">
        <v>1</v>
      </c>
      <c r="D4" s="26"/>
      <c r="E4" s="27">
        <v>1000000</v>
      </c>
      <c r="F4" s="28">
        <v>0.0313</v>
      </c>
      <c r="G4" s="50">
        <f>E4*F4</f>
        <v>31300</v>
      </c>
      <c r="H4" s="29">
        <v>0.1</v>
      </c>
      <c r="I4" s="60">
        <f>G4*H4</f>
        <v>3130</v>
      </c>
      <c r="J4" s="52">
        <f>C4*G4</f>
        <v>31300</v>
      </c>
      <c r="K4" s="61">
        <f>J4/I4</f>
        <v>10</v>
      </c>
    </row>
    <row r="5" spans="1:11" ht="13.5" thickBot="1">
      <c r="A5" s="30" t="s">
        <v>34</v>
      </c>
      <c r="B5" s="59">
        <v>1</v>
      </c>
      <c r="C5" s="31"/>
      <c r="D5" s="31"/>
      <c r="E5" s="32">
        <v>2000000</v>
      </c>
      <c r="F5" s="33">
        <v>0.005</v>
      </c>
      <c r="G5" s="51">
        <f>E5*F5</f>
        <v>10000</v>
      </c>
      <c r="H5" s="34">
        <v>0.2</v>
      </c>
      <c r="I5" s="51">
        <f>G5*H5</f>
        <v>2000</v>
      </c>
      <c r="J5" s="53">
        <f>B5*E5/1000</f>
        <v>2000</v>
      </c>
      <c r="K5" s="62">
        <f>J5/I5</f>
        <v>1</v>
      </c>
    </row>
    <row r="7" spans="4:11" ht="12.75">
      <c r="D7" s="54" t="s">
        <v>35</v>
      </c>
      <c r="E7" s="38">
        <f>SUM(E4:E5)</f>
        <v>3000000</v>
      </c>
      <c r="F7" s="40">
        <f>G7/E7</f>
        <v>0.013766666666666667</v>
      </c>
      <c r="G7">
        <f>SUM(G4:G5)</f>
        <v>41300</v>
      </c>
      <c r="H7" s="39">
        <f>(H4*G4+H5*G5)/G7</f>
        <v>0.12421307506053268</v>
      </c>
      <c r="I7">
        <f>SUM(I4:I5)</f>
        <v>5130</v>
      </c>
      <c r="J7" s="42">
        <f>K7*I7</f>
        <v>33300</v>
      </c>
      <c r="K7" s="41">
        <f>(K4*I4+K5*I5)/I7</f>
        <v>6.491228070175438</v>
      </c>
    </row>
    <row r="9" ht="12.75">
      <c r="K9" s="107"/>
    </row>
  </sheetData>
  <mergeCells count="1">
    <mergeCell ref="A1:I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C17" sqref="C17"/>
    </sheetView>
  </sheetViews>
  <sheetFormatPr defaultColWidth="11.00390625" defaultRowHeight="12.75"/>
  <cols>
    <col min="1" max="1" width="23.25390625" style="0" customWidth="1"/>
    <col min="2" max="5" width="14.375" style="0" customWidth="1"/>
    <col min="6" max="6" width="16.375" style="0" customWidth="1"/>
    <col min="7" max="7" width="17.25390625" style="0" customWidth="1"/>
    <col min="8" max="8" width="15.625" style="0" customWidth="1"/>
    <col min="9" max="9" width="16.25390625" style="0" customWidth="1"/>
    <col min="10" max="10" width="19.00390625" style="0" customWidth="1"/>
    <col min="11" max="11" width="20.00390625" style="0" customWidth="1"/>
  </cols>
  <sheetData>
    <row r="1" spans="1:11" ht="39.75" customHeight="1">
      <c r="A1" s="79" t="s">
        <v>41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6" ht="12.75">
      <c r="A2" s="45" t="s">
        <v>68</v>
      </c>
      <c r="B2" s="47">
        <v>0.1</v>
      </c>
      <c r="C2" s="3"/>
      <c r="D2" s="3"/>
      <c r="E2" s="3"/>
      <c r="F2" s="3"/>
    </row>
    <row r="3" spans="1:2" ht="12.75">
      <c r="A3" s="45"/>
      <c r="B3" s="43"/>
    </row>
    <row r="4" spans="1:2" ht="12.75">
      <c r="A4" s="45" t="s">
        <v>9</v>
      </c>
      <c r="B4" s="46">
        <f>'User acq'!K7</f>
        <v>6.491228070175438</v>
      </c>
    </row>
    <row r="5" spans="1:2" ht="12.75">
      <c r="A5" s="45" t="s">
        <v>36</v>
      </c>
      <c r="B5" s="43">
        <f>'User acq'!I7</f>
        <v>5130</v>
      </c>
    </row>
    <row r="6" spans="1:2" ht="12.75">
      <c r="A6" s="45" t="s">
        <v>46</v>
      </c>
      <c r="B6" s="57">
        <v>0.05</v>
      </c>
    </row>
    <row r="7" spans="1:2" ht="12.75">
      <c r="A7" s="45"/>
      <c r="B7" s="43"/>
    </row>
    <row r="8" spans="1:2" ht="12.75">
      <c r="A8" s="45" t="s">
        <v>37</v>
      </c>
      <c r="B8" s="44">
        <f>B9*B10</f>
        <v>0.75</v>
      </c>
    </row>
    <row r="9" spans="1:6" ht="12.75">
      <c r="A9" s="45" t="s">
        <v>17</v>
      </c>
      <c r="B9" s="47">
        <v>0.15</v>
      </c>
      <c r="C9" s="3"/>
      <c r="D9" s="3"/>
      <c r="E9" s="3"/>
      <c r="F9" s="3"/>
    </row>
    <row r="10" spans="1:6" ht="12.75">
      <c r="A10" s="45" t="s">
        <v>15</v>
      </c>
      <c r="B10" s="48">
        <v>5</v>
      </c>
      <c r="C10" s="2"/>
      <c r="D10" s="2"/>
      <c r="E10" s="2"/>
      <c r="F10" s="2"/>
    </row>
    <row r="11" spans="2:15" ht="13.5" thickBot="1">
      <c r="B11" s="20"/>
      <c r="C11" s="21"/>
      <c r="D11" s="21"/>
      <c r="E11" s="21"/>
      <c r="F11" s="20"/>
      <c r="G11" s="20"/>
      <c r="H11" s="22"/>
      <c r="I11" s="23"/>
      <c r="J11" s="20"/>
      <c r="K11" s="24"/>
      <c r="L11" s="24"/>
      <c r="M11" s="20"/>
      <c r="N11" s="21"/>
      <c r="O11" s="21"/>
    </row>
    <row r="12" spans="2:10" ht="12.75">
      <c r="B12" s="6" t="s">
        <v>16</v>
      </c>
      <c r="C12" s="7" t="s">
        <v>38</v>
      </c>
      <c r="D12" s="7" t="s">
        <v>44</v>
      </c>
      <c r="E12" s="7" t="s">
        <v>47</v>
      </c>
      <c r="F12" s="7" t="s">
        <v>45</v>
      </c>
      <c r="G12" s="7" t="s">
        <v>18</v>
      </c>
      <c r="H12" s="7" t="s">
        <v>19</v>
      </c>
      <c r="I12" s="8" t="s">
        <v>20</v>
      </c>
      <c r="J12" s="108" t="s">
        <v>8</v>
      </c>
    </row>
    <row r="13" spans="2:10" ht="12.75">
      <c r="B13" s="9">
        <v>1</v>
      </c>
      <c r="C13" s="10"/>
      <c r="D13" s="11">
        <f>$B$5</f>
        <v>5130</v>
      </c>
      <c r="E13" s="55">
        <f>D13*$B$4</f>
        <v>33300</v>
      </c>
      <c r="F13" s="12">
        <f>D13+C13</f>
        <v>5130</v>
      </c>
      <c r="G13" s="11">
        <f>H13*$B$2</f>
        <v>513</v>
      </c>
      <c r="H13" s="12">
        <f>F13</f>
        <v>5130</v>
      </c>
      <c r="I13" s="13">
        <f>G13</f>
        <v>513</v>
      </c>
      <c r="J13" s="109">
        <f>E13/F13</f>
        <v>6.491228070175438</v>
      </c>
    </row>
    <row r="14" spans="2:10" ht="12.75">
      <c r="B14" s="9">
        <v>2</v>
      </c>
      <c r="C14" s="12">
        <f>F13*$B$8</f>
        <v>3847.5</v>
      </c>
      <c r="D14" s="11">
        <f>D13*(1+$B$6)</f>
        <v>5386.5</v>
      </c>
      <c r="E14" s="55">
        <f aca="true" t="shared" si="0" ref="E14:E32">D14*$B$4</f>
        <v>34965</v>
      </c>
      <c r="F14" s="12">
        <f aca="true" t="shared" si="1" ref="F14:F32">D14+C14</f>
        <v>9234</v>
      </c>
      <c r="G14" s="12">
        <f aca="true" t="shared" si="2" ref="G14:G32">F14*$B$2</f>
        <v>923.4000000000001</v>
      </c>
      <c r="H14" s="11">
        <f>H13+F14</f>
        <v>14364</v>
      </c>
      <c r="I14" s="13">
        <f>I13+G14</f>
        <v>1436.4</v>
      </c>
      <c r="J14" s="109">
        <f aca="true" t="shared" si="3" ref="J14:J32">E14/F14</f>
        <v>3.7865497076023393</v>
      </c>
    </row>
    <row r="15" spans="2:10" ht="12.75">
      <c r="B15" s="9">
        <v>3</v>
      </c>
      <c r="C15" s="12">
        <f aca="true" t="shared" si="4" ref="C15:C32">F14*$B$8</f>
        <v>6925.5</v>
      </c>
      <c r="D15" s="11">
        <f aca="true" t="shared" si="5" ref="D15:D32">D14*(1+$B$6)</f>
        <v>5655.825</v>
      </c>
      <c r="E15" s="55">
        <f t="shared" si="0"/>
        <v>36713.25</v>
      </c>
      <c r="F15" s="12">
        <f t="shared" si="1"/>
        <v>12581.325</v>
      </c>
      <c r="G15" s="12">
        <f t="shared" si="2"/>
        <v>1258.1325000000002</v>
      </c>
      <c r="H15" s="11">
        <f aca="true" t="shared" si="6" ref="H15:H32">H14+F15</f>
        <v>26945.325</v>
      </c>
      <c r="I15" s="13">
        <f>I14+G15</f>
        <v>2694.5325000000003</v>
      </c>
      <c r="J15" s="109">
        <f t="shared" si="3"/>
        <v>2.918075004023821</v>
      </c>
    </row>
    <row r="16" spans="2:10" ht="12.75">
      <c r="B16" s="9">
        <v>4</v>
      </c>
      <c r="C16" s="12">
        <f t="shared" si="4"/>
        <v>9435.993750000001</v>
      </c>
      <c r="D16" s="11">
        <f t="shared" si="5"/>
        <v>5938.61625</v>
      </c>
      <c r="E16" s="55">
        <f t="shared" si="0"/>
        <v>38548.9125</v>
      </c>
      <c r="F16" s="12">
        <f t="shared" si="1"/>
        <v>15374.61</v>
      </c>
      <c r="G16" s="12">
        <f t="shared" si="2"/>
        <v>1537.4610000000002</v>
      </c>
      <c r="H16" s="11">
        <f t="shared" si="6"/>
        <v>42319.935</v>
      </c>
      <c r="I16" s="13">
        <f aca="true" t="shared" si="7" ref="I16:I32">I15+G16</f>
        <v>4231.9935000000005</v>
      </c>
      <c r="J16" s="109">
        <f t="shared" si="3"/>
        <v>2.5073099415204676</v>
      </c>
    </row>
    <row r="17" spans="2:10" ht="12.75">
      <c r="B17" s="9">
        <v>5</v>
      </c>
      <c r="C17" s="12">
        <f t="shared" si="4"/>
        <v>11530.9575</v>
      </c>
      <c r="D17" s="11">
        <f t="shared" si="5"/>
        <v>6235.547062500001</v>
      </c>
      <c r="E17" s="55">
        <f t="shared" si="0"/>
        <v>40476.358125000006</v>
      </c>
      <c r="F17" s="12">
        <f t="shared" si="1"/>
        <v>17766.504562500002</v>
      </c>
      <c r="G17" s="12">
        <f t="shared" si="2"/>
        <v>1776.6504562500004</v>
      </c>
      <c r="H17" s="11">
        <f t="shared" si="6"/>
        <v>60086.4395625</v>
      </c>
      <c r="I17" s="13">
        <f t="shared" si="7"/>
        <v>6008.643956250001</v>
      </c>
      <c r="J17" s="109">
        <f t="shared" si="3"/>
        <v>2.278239818227047</v>
      </c>
    </row>
    <row r="18" spans="2:10" ht="12.75">
      <c r="B18" s="9">
        <v>6</v>
      </c>
      <c r="C18" s="12">
        <f t="shared" si="4"/>
        <v>13324.878421875</v>
      </c>
      <c r="D18" s="11">
        <f t="shared" si="5"/>
        <v>6547.324415625001</v>
      </c>
      <c r="E18" s="55">
        <f t="shared" si="0"/>
        <v>42500.176031250005</v>
      </c>
      <c r="F18" s="12">
        <f t="shared" si="1"/>
        <v>19872.2028375</v>
      </c>
      <c r="G18" s="12">
        <f t="shared" si="2"/>
        <v>1987.2202837500001</v>
      </c>
      <c r="H18" s="11">
        <f t="shared" si="6"/>
        <v>79958.64240000001</v>
      </c>
      <c r="I18" s="13">
        <f t="shared" si="7"/>
        <v>7995.864240000001</v>
      </c>
      <c r="J18" s="109">
        <f t="shared" si="3"/>
        <v>2.1386746290174585</v>
      </c>
    </row>
    <row r="19" spans="2:10" ht="12.75">
      <c r="B19" s="9">
        <v>7</v>
      </c>
      <c r="C19" s="12">
        <f t="shared" si="4"/>
        <v>14904.152128125</v>
      </c>
      <c r="D19" s="11">
        <f t="shared" si="5"/>
        <v>6874.6906364062515</v>
      </c>
      <c r="E19" s="55">
        <f t="shared" si="0"/>
        <v>44625.184832812505</v>
      </c>
      <c r="F19" s="12">
        <f t="shared" si="1"/>
        <v>21778.84276453125</v>
      </c>
      <c r="G19" s="12">
        <f t="shared" si="2"/>
        <v>2177.884276453125</v>
      </c>
      <c r="H19" s="11">
        <f t="shared" si="6"/>
        <v>101737.48516453126</v>
      </c>
      <c r="I19" s="13">
        <f t="shared" si="7"/>
        <v>10173.748516453126</v>
      </c>
      <c r="J19" s="109">
        <f t="shared" si="3"/>
        <v>2.049015428197522</v>
      </c>
    </row>
    <row r="20" spans="2:10" ht="12.75">
      <c r="B20" s="9">
        <v>8</v>
      </c>
      <c r="C20" s="12">
        <f t="shared" si="4"/>
        <v>16334.13207339844</v>
      </c>
      <c r="D20" s="11">
        <f t="shared" si="5"/>
        <v>7218.425168226564</v>
      </c>
      <c r="E20" s="55">
        <f t="shared" si="0"/>
        <v>46856.44407445313</v>
      </c>
      <c r="F20" s="12">
        <f t="shared" si="1"/>
        <v>23552.557241625003</v>
      </c>
      <c r="G20" s="12">
        <f t="shared" si="2"/>
        <v>2355.2557241625004</v>
      </c>
      <c r="H20" s="11">
        <f t="shared" si="6"/>
        <v>125290.04240615627</v>
      </c>
      <c r="I20" s="13">
        <f t="shared" si="7"/>
        <v>12529.004240615626</v>
      </c>
      <c r="J20" s="109">
        <f t="shared" si="3"/>
        <v>1.9894418934536164</v>
      </c>
    </row>
    <row r="21" spans="2:10" ht="12.75">
      <c r="B21" s="9">
        <v>9</v>
      </c>
      <c r="C21" s="12">
        <f t="shared" si="4"/>
        <v>17664.41793121875</v>
      </c>
      <c r="D21" s="11">
        <f t="shared" si="5"/>
        <v>7579.346426637892</v>
      </c>
      <c r="E21" s="55">
        <f t="shared" si="0"/>
        <v>49199.26627817579</v>
      </c>
      <c r="F21" s="12">
        <f t="shared" si="1"/>
        <v>25243.764357856642</v>
      </c>
      <c r="G21" s="12">
        <f t="shared" si="2"/>
        <v>2524.3764357856644</v>
      </c>
      <c r="H21" s="11">
        <f t="shared" si="6"/>
        <v>150533.8067640129</v>
      </c>
      <c r="I21" s="13">
        <f t="shared" si="7"/>
        <v>15053.380676401292</v>
      </c>
      <c r="J21" s="109">
        <f t="shared" si="3"/>
        <v>1.9489671025574857</v>
      </c>
    </row>
    <row r="22" spans="2:10" ht="12.75">
      <c r="B22" s="9">
        <v>10</v>
      </c>
      <c r="C22" s="12">
        <f t="shared" si="4"/>
        <v>18932.82326839248</v>
      </c>
      <c r="D22" s="11">
        <f t="shared" si="5"/>
        <v>7958.313747969787</v>
      </c>
      <c r="E22" s="55">
        <f t="shared" si="0"/>
        <v>51659.22959208458</v>
      </c>
      <c r="F22" s="12">
        <f t="shared" si="1"/>
        <v>26891.137016362267</v>
      </c>
      <c r="G22" s="12">
        <f t="shared" si="2"/>
        <v>2689.113701636227</v>
      </c>
      <c r="H22" s="11">
        <f t="shared" si="6"/>
        <v>177424.94378037518</v>
      </c>
      <c r="I22" s="13">
        <f t="shared" si="7"/>
        <v>17742.494378037518</v>
      </c>
      <c r="J22" s="109">
        <f t="shared" si="3"/>
        <v>1.9210504026159936</v>
      </c>
    </row>
    <row r="23" spans="2:10" ht="12.75">
      <c r="B23" s="9">
        <v>11</v>
      </c>
      <c r="C23" s="12">
        <f t="shared" si="4"/>
        <v>20168.3527622717</v>
      </c>
      <c r="D23" s="11">
        <f t="shared" si="5"/>
        <v>8356.229435368277</v>
      </c>
      <c r="E23" s="55">
        <f t="shared" si="0"/>
        <v>54242.191071688816</v>
      </c>
      <c r="F23" s="12">
        <f t="shared" si="1"/>
        <v>28524.58219763998</v>
      </c>
      <c r="G23" s="12">
        <f t="shared" si="2"/>
        <v>2852.458219763998</v>
      </c>
      <c r="H23" s="11">
        <f t="shared" si="6"/>
        <v>205949.52597801515</v>
      </c>
      <c r="I23" s="13">
        <f t="shared" si="7"/>
        <v>20594.952597801515</v>
      </c>
      <c r="J23" s="109">
        <f t="shared" si="3"/>
        <v>1.9015945858858756</v>
      </c>
    </row>
    <row r="24" spans="2:10" ht="12.75">
      <c r="B24" s="9">
        <v>12</v>
      </c>
      <c r="C24" s="12">
        <f t="shared" si="4"/>
        <v>21393.436648229985</v>
      </c>
      <c r="D24" s="11">
        <f t="shared" si="5"/>
        <v>8774.040907136692</v>
      </c>
      <c r="E24" s="55">
        <f t="shared" si="0"/>
        <v>56954.30062527326</v>
      </c>
      <c r="F24" s="12">
        <f t="shared" si="1"/>
        <v>30167.477555366677</v>
      </c>
      <c r="G24" s="12">
        <f t="shared" si="2"/>
        <v>3016.7477555366677</v>
      </c>
      <c r="H24" s="11">
        <f t="shared" si="6"/>
        <v>236117.00353338182</v>
      </c>
      <c r="I24" s="13">
        <f t="shared" si="7"/>
        <v>23611.700353338183</v>
      </c>
      <c r="J24" s="109">
        <f t="shared" si="3"/>
        <v>1.8879371177369555</v>
      </c>
    </row>
    <row r="25" spans="2:10" ht="12.75">
      <c r="B25" s="9">
        <v>13</v>
      </c>
      <c r="C25" s="12">
        <f t="shared" si="4"/>
        <v>22625.60816652501</v>
      </c>
      <c r="D25" s="11">
        <f t="shared" si="5"/>
        <v>9212.742952493527</v>
      </c>
      <c r="E25" s="55">
        <f t="shared" si="0"/>
        <v>59802.015656536925</v>
      </c>
      <c r="F25" s="12">
        <f t="shared" si="1"/>
        <v>31838.351119018538</v>
      </c>
      <c r="G25" s="12">
        <f t="shared" si="2"/>
        <v>3183.835111901854</v>
      </c>
      <c r="H25" s="11">
        <f t="shared" si="6"/>
        <v>267955.35465240036</v>
      </c>
      <c r="I25" s="13">
        <f t="shared" si="7"/>
        <v>26795.53546524004</v>
      </c>
      <c r="J25" s="109">
        <f t="shared" si="3"/>
        <v>1.8783012798930527</v>
      </c>
    </row>
    <row r="26" spans="2:10" ht="12.75">
      <c r="B26" s="9">
        <v>14</v>
      </c>
      <c r="C26" s="12">
        <f t="shared" si="4"/>
        <v>23878.763339263904</v>
      </c>
      <c r="D26" s="11">
        <f t="shared" si="5"/>
        <v>9673.380100118204</v>
      </c>
      <c r="E26" s="55">
        <f t="shared" si="0"/>
        <v>62792.116439363774</v>
      </c>
      <c r="F26" s="12">
        <f t="shared" si="1"/>
        <v>33552.14343938211</v>
      </c>
      <c r="G26" s="12">
        <f t="shared" si="2"/>
        <v>3355.214343938211</v>
      </c>
      <c r="H26" s="11">
        <f t="shared" si="6"/>
        <v>301507.49809178244</v>
      </c>
      <c r="I26" s="13">
        <f t="shared" si="7"/>
        <v>30150.74980917825</v>
      </c>
      <c r="J26" s="109">
        <f t="shared" si="3"/>
        <v>1.8714785406425332</v>
      </c>
    </row>
    <row r="27" spans="2:10" ht="12.75">
      <c r="B27" s="9">
        <v>15</v>
      </c>
      <c r="C27" s="12">
        <f t="shared" si="4"/>
        <v>25164.107579536583</v>
      </c>
      <c r="D27" s="11">
        <f t="shared" si="5"/>
        <v>10157.049105124115</v>
      </c>
      <c r="E27" s="55">
        <f t="shared" si="0"/>
        <v>65931.72226133198</v>
      </c>
      <c r="F27" s="12">
        <f t="shared" si="1"/>
        <v>35321.1566846607</v>
      </c>
      <c r="G27" s="12">
        <f t="shared" si="2"/>
        <v>3532.1156684660705</v>
      </c>
      <c r="H27" s="11">
        <f t="shared" si="6"/>
        <v>336828.65477644315</v>
      </c>
      <c r="I27" s="13">
        <f t="shared" si="7"/>
        <v>33682.86547764432</v>
      </c>
      <c r="J27" s="109">
        <f t="shared" si="3"/>
        <v>1.8666354233513778</v>
      </c>
    </row>
    <row r="28" spans="2:10" ht="12.75">
      <c r="B28" s="9">
        <v>16</v>
      </c>
      <c r="C28" s="12">
        <f t="shared" si="4"/>
        <v>26490.867513495527</v>
      </c>
      <c r="D28" s="11">
        <f t="shared" si="5"/>
        <v>10664.901560380322</v>
      </c>
      <c r="E28" s="55">
        <f t="shared" si="0"/>
        <v>69228.30837439858</v>
      </c>
      <c r="F28" s="12">
        <f t="shared" si="1"/>
        <v>37155.76907387585</v>
      </c>
      <c r="G28" s="12">
        <f t="shared" si="2"/>
        <v>3715.576907387585</v>
      </c>
      <c r="H28" s="11">
        <f t="shared" si="6"/>
        <v>373984.423850319</v>
      </c>
      <c r="I28" s="13">
        <f t="shared" si="7"/>
        <v>37398.44238503191</v>
      </c>
      <c r="J28" s="109">
        <f t="shared" si="3"/>
        <v>1.8631913724286997</v>
      </c>
    </row>
    <row r="29" spans="2:10" ht="12.75">
      <c r="B29" s="9">
        <v>17</v>
      </c>
      <c r="C29" s="12">
        <f t="shared" si="4"/>
        <v>27866.826805406883</v>
      </c>
      <c r="D29" s="11">
        <f t="shared" si="5"/>
        <v>11198.14663839934</v>
      </c>
      <c r="E29" s="55">
        <f t="shared" si="0"/>
        <v>72689.72379311851</v>
      </c>
      <c r="F29" s="12">
        <f t="shared" si="1"/>
        <v>39064.97344380622</v>
      </c>
      <c r="G29" s="12">
        <f t="shared" si="2"/>
        <v>3906.4973443806225</v>
      </c>
      <c r="H29" s="11">
        <f t="shared" si="6"/>
        <v>413049.3972941252</v>
      </c>
      <c r="I29" s="13">
        <f t="shared" si="7"/>
        <v>41304.93972941253</v>
      </c>
      <c r="J29" s="109">
        <f t="shared" si="3"/>
        <v>1.8607391068031947</v>
      </c>
    </row>
    <row r="30" spans="2:10" ht="12.75">
      <c r="B30" s="9">
        <v>18</v>
      </c>
      <c r="C30" s="12">
        <f t="shared" si="4"/>
        <v>29298.730082854665</v>
      </c>
      <c r="D30" s="11">
        <f t="shared" si="5"/>
        <v>11758.053970319306</v>
      </c>
      <c r="E30" s="55">
        <f t="shared" si="0"/>
        <v>76324.20998277444</v>
      </c>
      <c r="F30" s="12">
        <f t="shared" si="1"/>
        <v>41056.78405317397</v>
      </c>
      <c r="G30" s="12">
        <f t="shared" si="2"/>
        <v>4105.678405317397</v>
      </c>
      <c r="H30" s="11">
        <f t="shared" si="6"/>
        <v>454106.1813472992</v>
      </c>
      <c r="I30" s="13">
        <f t="shared" si="7"/>
        <v>45410.61813472993</v>
      </c>
      <c r="J30" s="109">
        <f t="shared" si="3"/>
        <v>1.8589914369309706</v>
      </c>
    </row>
    <row r="31" spans="2:10" ht="12.75">
      <c r="B31" s="9">
        <v>19</v>
      </c>
      <c r="C31" s="12">
        <f t="shared" si="4"/>
        <v>30792.58803988048</v>
      </c>
      <c r="D31" s="11">
        <f t="shared" si="5"/>
        <v>12345.956668835272</v>
      </c>
      <c r="E31" s="55">
        <f t="shared" si="0"/>
        <v>80140.42048191317</v>
      </c>
      <c r="F31" s="12">
        <f t="shared" si="1"/>
        <v>43138.54470871575</v>
      </c>
      <c r="G31" s="12">
        <f t="shared" si="2"/>
        <v>4313.854470871575</v>
      </c>
      <c r="H31" s="11">
        <f t="shared" si="6"/>
        <v>497244.72605601494</v>
      </c>
      <c r="I31" s="13">
        <f t="shared" si="7"/>
        <v>49724.472605601506</v>
      </c>
      <c r="J31" s="109">
        <f t="shared" si="3"/>
        <v>1.8577451099253592</v>
      </c>
    </row>
    <row r="32" spans="2:10" ht="13.5" thickBot="1">
      <c r="B32" s="14">
        <v>20</v>
      </c>
      <c r="C32" s="15">
        <f t="shared" si="4"/>
        <v>32353.908531536814</v>
      </c>
      <c r="D32" s="18">
        <f t="shared" si="5"/>
        <v>12963.254502277035</v>
      </c>
      <c r="E32" s="56">
        <f t="shared" si="0"/>
        <v>84147.44150600882</v>
      </c>
      <c r="F32" s="15">
        <f t="shared" si="1"/>
        <v>45317.16303381385</v>
      </c>
      <c r="G32" s="15">
        <f t="shared" si="2"/>
        <v>4531.716303381385</v>
      </c>
      <c r="H32" s="18">
        <f t="shared" si="6"/>
        <v>542561.8890898288</v>
      </c>
      <c r="I32" s="16">
        <f t="shared" si="7"/>
        <v>54256.18890898289</v>
      </c>
      <c r="J32" s="110">
        <f t="shared" si="3"/>
        <v>1.8568558990160389</v>
      </c>
    </row>
  </sheetData>
  <mergeCells count="1">
    <mergeCell ref="A1:K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zoomScale="95" zoomScaleNormal="95" workbookViewId="0" topLeftCell="A1">
      <selection activeCell="G48" sqref="G48"/>
    </sheetView>
  </sheetViews>
  <sheetFormatPr defaultColWidth="11.00390625" defaultRowHeight="12.75"/>
  <cols>
    <col min="1" max="1" width="18.25390625" style="0" customWidth="1"/>
    <col min="2" max="2" width="10.25390625" style="1" bestFit="1" customWidth="1"/>
    <col min="3" max="9" width="8.375" style="1" customWidth="1"/>
    <col min="10" max="22" width="9.375" style="1" customWidth="1"/>
    <col min="23" max="27" width="7.375" style="0" bestFit="1" customWidth="1"/>
  </cols>
  <sheetData>
    <row r="1" spans="1:22" s="5" customFormat="1" ht="45" customHeight="1" thickBot="1">
      <c r="A1" s="79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s="5" customFormat="1" ht="13.5" customHeight="1" thickBot="1">
      <c r="A2" s="17" t="s">
        <v>12</v>
      </c>
      <c r="B2" s="76">
        <v>0.8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5" customFormat="1" ht="12.75" customHeight="1">
      <c r="A3" s="73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ht="19.5">
      <c r="C4" s="103" t="s">
        <v>4</v>
      </c>
    </row>
    <row r="5" spans="3:22" ht="12.75">
      <c r="C5" s="82" t="s">
        <v>14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3:22" ht="12.75"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  <c r="S6" s="4">
        <v>17</v>
      </c>
      <c r="T6" s="4">
        <v>18</v>
      </c>
      <c r="U6" s="4">
        <v>19</v>
      </c>
      <c r="V6" s="4">
        <v>20</v>
      </c>
    </row>
    <row r="7" spans="1:22" ht="12.75">
      <c r="A7" s="81" t="s">
        <v>13</v>
      </c>
      <c r="B7" s="4">
        <v>1</v>
      </c>
      <c r="C7" s="3">
        <f>Funnel!I13</f>
        <v>513</v>
      </c>
      <c r="D7" s="3">
        <f>C7*$B$2</f>
        <v>410.40000000000003</v>
      </c>
      <c r="E7" s="3">
        <f>D7*$B$2</f>
        <v>328.32000000000005</v>
      </c>
      <c r="F7" s="3">
        <f>E7*$B$2</f>
        <v>262.65600000000006</v>
      </c>
      <c r="G7" s="3">
        <f>F7*$B$2</f>
        <v>210.12480000000005</v>
      </c>
      <c r="H7" s="3">
        <f>G7*$B$2</f>
        <v>168.09984000000006</v>
      </c>
      <c r="I7" s="3">
        <f>H7*$B$2</f>
        <v>134.47987200000006</v>
      </c>
      <c r="J7" s="3">
        <f>I7*$B$2</f>
        <v>107.58389760000006</v>
      </c>
      <c r="K7" s="3">
        <f>J7*$B$2</f>
        <v>86.06711808000006</v>
      </c>
      <c r="L7" s="3">
        <f>K7*$B$2</f>
        <v>68.85369446400004</v>
      </c>
      <c r="M7" s="3">
        <f>L7*$B$2</f>
        <v>55.08295557120004</v>
      </c>
      <c r="N7" s="3">
        <f>M7*$B$2</f>
        <v>44.06636445696003</v>
      </c>
      <c r="O7" s="3">
        <f>N7*$B$2</f>
        <v>35.25309156556803</v>
      </c>
      <c r="P7" s="3">
        <f>O7*$B$2</f>
        <v>28.202473252454425</v>
      </c>
      <c r="Q7" s="3">
        <f>P7*$B$2</f>
        <v>22.561978601963542</v>
      </c>
      <c r="R7" s="3">
        <f>Q7*$B$2</f>
        <v>18.049582881570835</v>
      </c>
      <c r="S7" s="3">
        <f>R7*$B$2</f>
        <v>14.439666305256669</v>
      </c>
      <c r="T7" s="3">
        <f>S7*$B$2</f>
        <v>11.551733044205335</v>
      </c>
      <c r="U7" s="3">
        <f>T7*$B$2</f>
        <v>9.241386435364268</v>
      </c>
      <c r="V7" s="3">
        <f>U7*$B$2</f>
        <v>7.393109148291415</v>
      </c>
    </row>
    <row r="8" spans="1:22" ht="12.75">
      <c r="A8" s="81"/>
      <c r="B8" s="4">
        <v>2</v>
      </c>
      <c r="C8" s="3"/>
      <c r="D8" s="3">
        <f>Funnel!$G14</f>
        <v>923.4000000000001</v>
      </c>
      <c r="E8" s="3">
        <f>D8*$B$2</f>
        <v>738.7200000000001</v>
      </c>
      <c r="F8" s="3">
        <f>E8*$B$2</f>
        <v>590.9760000000001</v>
      </c>
      <c r="G8" s="3">
        <f>F8*$B$2</f>
        <v>472.7808000000001</v>
      </c>
      <c r="H8" s="3">
        <f>G8*$B$2</f>
        <v>378.22464000000014</v>
      </c>
      <c r="I8" s="3">
        <f>H8*$B$2</f>
        <v>302.57971200000014</v>
      </c>
      <c r="J8" s="3">
        <f>I8*$B$2</f>
        <v>242.06376960000011</v>
      </c>
      <c r="K8" s="3">
        <f>J8*$B$2</f>
        <v>193.6510156800001</v>
      </c>
      <c r="L8" s="3">
        <f>K8*$B$2</f>
        <v>154.9208125440001</v>
      </c>
      <c r="M8" s="3">
        <f>L8*$B$2</f>
        <v>123.9366500352001</v>
      </c>
      <c r="N8" s="3">
        <f>M8*$B$2</f>
        <v>99.14932002816009</v>
      </c>
      <c r="O8" s="3">
        <f>N8*$B$2</f>
        <v>79.31945602252807</v>
      </c>
      <c r="P8" s="3">
        <f>O8*$B$2</f>
        <v>63.45556481802246</v>
      </c>
      <c r="Q8" s="3">
        <f>P8*$B$2</f>
        <v>50.76445185441797</v>
      </c>
      <c r="R8" s="3">
        <f>Q8*$B$2</f>
        <v>40.61156148353438</v>
      </c>
      <c r="S8" s="3">
        <f>R8*$B$2</f>
        <v>32.48924918682751</v>
      </c>
      <c r="T8" s="3">
        <f>S8*$B$2</f>
        <v>25.991399349462007</v>
      </c>
      <c r="U8" s="3">
        <f>T8*$B$2</f>
        <v>20.793119479569608</v>
      </c>
      <c r="V8" s="3">
        <f>U8*$B$2</f>
        <v>16.63449558365569</v>
      </c>
    </row>
    <row r="9" spans="1:22" ht="12.75">
      <c r="A9" s="81"/>
      <c r="B9" s="4">
        <v>3</v>
      </c>
      <c r="C9" s="3"/>
      <c r="D9" s="3"/>
      <c r="E9" s="3">
        <f>Funnel!$G15</f>
        <v>1258.1325000000002</v>
      </c>
      <c r="F9" s="3">
        <f>E9*$B$2</f>
        <v>1006.5060000000002</v>
      </c>
      <c r="G9" s="3">
        <f>F9*$B$2</f>
        <v>805.2048000000002</v>
      </c>
      <c r="H9" s="3">
        <f>G9*$B$2</f>
        <v>644.1638400000002</v>
      </c>
      <c r="I9" s="3">
        <f>H9*$B$2</f>
        <v>515.3310720000002</v>
      </c>
      <c r="J9" s="3">
        <f>I9*$B$2</f>
        <v>412.26485760000014</v>
      </c>
      <c r="K9" s="3">
        <f>J9*$B$2</f>
        <v>329.81188608000014</v>
      </c>
      <c r="L9" s="3">
        <f>K9*$B$2</f>
        <v>263.84950886400014</v>
      </c>
      <c r="M9" s="3">
        <f>L9*$B$2</f>
        <v>211.07960709120013</v>
      </c>
      <c r="N9" s="3">
        <f>M9*$B$2</f>
        <v>168.86368567296012</v>
      </c>
      <c r="O9" s="3">
        <f>N9*$B$2</f>
        <v>135.0909485383681</v>
      </c>
      <c r="P9" s="3">
        <f>O9*$B$2</f>
        <v>108.0727588306945</v>
      </c>
      <c r="Q9" s="3">
        <f>P9*$B$2</f>
        <v>86.45820706455561</v>
      </c>
      <c r="R9" s="3">
        <f>Q9*$B$2</f>
        <v>69.16656565164449</v>
      </c>
      <c r="S9" s="3">
        <f>R9*$B$2</f>
        <v>55.33325252131559</v>
      </c>
      <c r="T9" s="3">
        <f>S9*$B$2</f>
        <v>44.26660201705248</v>
      </c>
      <c r="U9" s="3">
        <f>T9*$B$2</f>
        <v>35.413281613641985</v>
      </c>
      <c r="V9" s="3">
        <f>U9*$B$2</f>
        <v>28.330625290913588</v>
      </c>
    </row>
    <row r="10" spans="1:22" ht="12.75">
      <c r="A10" s="81"/>
      <c r="B10" s="4">
        <v>4</v>
      </c>
      <c r="C10" s="3"/>
      <c r="D10" s="3"/>
      <c r="E10" s="3"/>
      <c r="F10" s="3">
        <f>Funnel!$G16</f>
        <v>1537.4610000000002</v>
      </c>
      <c r="G10" s="3">
        <f>F10*$B$2</f>
        <v>1229.9688000000003</v>
      </c>
      <c r="H10" s="3">
        <f>G10*$B$2</f>
        <v>983.9750400000003</v>
      </c>
      <c r="I10" s="3">
        <f>H10*$B$2</f>
        <v>787.1800320000002</v>
      </c>
      <c r="J10" s="3">
        <f>I10*$B$2</f>
        <v>629.7440256000002</v>
      </c>
      <c r="K10" s="3">
        <f>J10*$B$2</f>
        <v>503.7952204800002</v>
      </c>
      <c r="L10" s="3">
        <f>K10*$B$2</f>
        <v>403.03617638400016</v>
      </c>
      <c r="M10" s="3">
        <f>L10*$B$2</f>
        <v>322.42894110720016</v>
      </c>
      <c r="N10" s="3">
        <f>M10*$B$2</f>
        <v>257.9431528857601</v>
      </c>
      <c r="O10" s="3">
        <f>N10*$B$2</f>
        <v>206.35452230860813</v>
      </c>
      <c r="P10" s="3">
        <f>O10*$B$2</f>
        <v>165.0836178468865</v>
      </c>
      <c r="Q10" s="3">
        <f>P10*$B$2</f>
        <v>132.06689427750922</v>
      </c>
      <c r="R10" s="3">
        <f>Q10*$B$2</f>
        <v>105.65351542200739</v>
      </c>
      <c r="S10" s="3">
        <f>R10*$B$2</f>
        <v>84.52281233760591</v>
      </c>
      <c r="T10" s="3">
        <f>S10*$B$2</f>
        <v>67.61824987008474</v>
      </c>
      <c r="U10" s="3">
        <f>T10*$B$2</f>
        <v>54.09459989606779</v>
      </c>
      <c r="V10" s="3">
        <f>U10*$B$2</f>
        <v>43.27567991685424</v>
      </c>
    </row>
    <row r="11" spans="1:22" ht="12.75">
      <c r="A11" s="81"/>
      <c r="B11" s="4">
        <v>5</v>
      </c>
      <c r="C11" s="3"/>
      <c r="D11" s="3"/>
      <c r="E11" s="3"/>
      <c r="F11" s="3"/>
      <c r="G11" s="3">
        <f>Funnel!$G17</f>
        <v>1776.6504562500004</v>
      </c>
      <c r="H11" s="3">
        <f>G11*$B$2</f>
        <v>1421.3203650000005</v>
      </c>
      <c r="I11" s="3">
        <f>H11*$B$2</f>
        <v>1137.0562920000004</v>
      </c>
      <c r="J11" s="3">
        <f>I11*$B$2</f>
        <v>909.6450336000004</v>
      </c>
      <c r="K11" s="3">
        <f>J11*$B$2</f>
        <v>727.7160268800003</v>
      </c>
      <c r="L11" s="3">
        <f>K11*$B$2</f>
        <v>582.1728215040002</v>
      </c>
      <c r="M11" s="3">
        <f>L11*$B$2</f>
        <v>465.7382572032002</v>
      </c>
      <c r="N11" s="3">
        <f>M11*$B$2</f>
        <v>372.5906057625602</v>
      </c>
      <c r="O11" s="3">
        <f>N11*$B$2</f>
        <v>298.07248461004815</v>
      </c>
      <c r="P11" s="3">
        <f>O11*$B$2</f>
        <v>238.45798768803854</v>
      </c>
      <c r="Q11" s="3">
        <f>P11*$B$2</f>
        <v>190.76639015043085</v>
      </c>
      <c r="R11" s="3">
        <f>Q11*$B$2</f>
        <v>152.61311212034468</v>
      </c>
      <c r="S11" s="3">
        <f>R11*$B$2</f>
        <v>122.09048969627575</v>
      </c>
      <c r="T11" s="3">
        <f>S11*$B$2</f>
        <v>97.6723917570206</v>
      </c>
      <c r="U11" s="3">
        <f>T11*$B$2</f>
        <v>78.13791340561649</v>
      </c>
      <c r="V11" s="3">
        <f>U11*$B$2</f>
        <v>62.510330724493194</v>
      </c>
    </row>
    <row r="12" spans="1:22" ht="12.75">
      <c r="A12" s="81"/>
      <c r="B12" s="4">
        <v>6</v>
      </c>
      <c r="C12" s="3"/>
      <c r="D12" s="3"/>
      <c r="E12" s="3"/>
      <c r="F12" s="3"/>
      <c r="G12" s="3"/>
      <c r="H12" s="3">
        <f>Funnel!$G18</f>
        <v>1987.2202837500001</v>
      </c>
      <c r="I12" s="3">
        <f>H12*$B$2</f>
        <v>1589.7762270000003</v>
      </c>
      <c r="J12" s="3">
        <f>I12*$B$2</f>
        <v>1271.8209816000003</v>
      </c>
      <c r="K12" s="3">
        <f>J12*$B$2</f>
        <v>1017.4567852800003</v>
      </c>
      <c r="L12" s="3">
        <f>K12*$B$2</f>
        <v>813.9654282240003</v>
      </c>
      <c r="M12" s="3">
        <f>L12*$B$2</f>
        <v>651.1723425792003</v>
      </c>
      <c r="N12" s="3">
        <f>M12*$B$2</f>
        <v>520.9378740633603</v>
      </c>
      <c r="O12" s="3">
        <f>N12*$B$2</f>
        <v>416.7502992506882</v>
      </c>
      <c r="P12" s="3">
        <f>O12*$B$2</f>
        <v>333.4002394005506</v>
      </c>
      <c r="Q12" s="3">
        <f>P12*$B$2</f>
        <v>266.7201915204405</v>
      </c>
      <c r="R12" s="3">
        <f>Q12*$B$2</f>
        <v>213.3761532163524</v>
      </c>
      <c r="S12" s="3">
        <f>R12*$B$2</f>
        <v>170.70092257308193</v>
      </c>
      <c r="T12" s="3">
        <f>S12*$B$2</f>
        <v>136.56073805846555</v>
      </c>
      <c r="U12" s="3">
        <f>T12*$B$2</f>
        <v>109.24859044677244</v>
      </c>
      <c r="V12" s="3">
        <f>U12*$B$2</f>
        <v>87.39887235741796</v>
      </c>
    </row>
    <row r="13" spans="1:22" ht="12.75">
      <c r="A13" s="81"/>
      <c r="B13" s="4">
        <v>7</v>
      </c>
      <c r="C13" s="3"/>
      <c r="D13" s="3"/>
      <c r="E13" s="3"/>
      <c r="F13" s="3"/>
      <c r="G13" s="3"/>
      <c r="H13" s="3"/>
      <c r="I13" s="3">
        <f>Funnel!$G19</f>
        <v>2177.884276453125</v>
      </c>
      <c r="J13" s="3">
        <f>I13*$B$2</f>
        <v>1742.3074211625</v>
      </c>
      <c r="K13" s="3">
        <f>J13*$B$2</f>
        <v>1393.84593693</v>
      </c>
      <c r="L13" s="3">
        <f>K13*$B$2</f>
        <v>1115.0767495440002</v>
      </c>
      <c r="M13" s="3">
        <f>L13*$B$2</f>
        <v>892.0613996352002</v>
      </c>
      <c r="N13" s="3">
        <f>M13*$B$2</f>
        <v>713.6491197081602</v>
      </c>
      <c r="O13" s="3">
        <f>N13*$B$2</f>
        <v>570.9192957665282</v>
      </c>
      <c r="P13" s="3">
        <f>O13*$B$2</f>
        <v>456.7354366132226</v>
      </c>
      <c r="Q13" s="3">
        <f>P13*$B$2</f>
        <v>365.3883492905781</v>
      </c>
      <c r="R13" s="3">
        <f>Q13*$B$2</f>
        <v>292.3106794324625</v>
      </c>
      <c r="S13" s="3">
        <f>R13*$B$2</f>
        <v>233.84854354597002</v>
      </c>
      <c r="T13" s="3">
        <f>S13*$B$2</f>
        <v>187.07883483677602</v>
      </c>
      <c r="U13" s="3">
        <f>T13*$B$2</f>
        <v>149.66306786942081</v>
      </c>
      <c r="V13" s="3">
        <f>U13*$B$2</f>
        <v>119.73045429553666</v>
      </c>
    </row>
    <row r="14" spans="1:22" ht="12.75">
      <c r="A14" s="81"/>
      <c r="B14" s="4">
        <v>8</v>
      </c>
      <c r="C14" s="3"/>
      <c r="D14" s="3"/>
      <c r="E14" s="3"/>
      <c r="F14" s="3"/>
      <c r="G14" s="3"/>
      <c r="H14" s="3"/>
      <c r="I14" s="3"/>
      <c r="J14" s="3">
        <f>Funnel!$G20</f>
        <v>2355.2557241625004</v>
      </c>
      <c r="K14" s="3">
        <f>J14*$B$2</f>
        <v>1884.2045793300003</v>
      </c>
      <c r="L14" s="3">
        <f>K14*$B$2</f>
        <v>1507.3636634640004</v>
      </c>
      <c r="M14" s="3">
        <f>L14*$B$2</f>
        <v>1205.8909307712004</v>
      </c>
      <c r="N14" s="3">
        <f>M14*$B$2</f>
        <v>964.7127446169603</v>
      </c>
      <c r="O14" s="3">
        <f>N14*$B$2</f>
        <v>771.7701956935683</v>
      </c>
      <c r="P14" s="3">
        <f>O14*$B$2</f>
        <v>617.4161565548548</v>
      </c>
      <c r="Q14" s="3">
        <f>P14*$B$2</f>
        <v>493.9329252438838</v>
      </c>
      <c r="R14" s="3">
        <f>Q14*$B$2</f>
        <v>395.1463401951071</v>
      </c>
      <c r="S14" s="3">
        <f>R14*$B$2</f>
        <v>316.11707215608567</v>
      </c>
      <c r="T14" s="3">
        <f>S14*$B$2</f>
        <v>252.89365772486855</v>
      </c>
      <c r="U14" s="3">
        <f>T14*$B$2</f>
        <v>202.31492617989485</v>
      </c>
      <c r="V14" s="3">
        <f>U14*$B$2</f>
        <v>161.8519409439159</v>
      </c>
    </row>
    <row r="15" spans="1:22" ht="12.75">
      <c r="A15" s="81"/>
      <c r="B15" s="4">
        <v>9</v>
      </c>
      <c r="C15" s="3"/>
      <c r="D15" s="3"/>
      <c r="E15" s="3"/>
      <c r="F15" s="3"/>
      <c r="G15" s="3"/>
      <c r="H15" s="3"/>
      <c r="I15" s="3"/>
      <c r="J15" s="3"/>
      <c r="K15" s="3">
        <f>Funnel!$G21</f>
        <v>2524.3764357856644</v>
      </c>
      <c r="L15" s="3">
        <f>K15*$B$2</f>
        <v>2019.5011486285316</v>
      </c>
      <c r="M15" s="3">
        <f>L15*$B$2</f>
        <v>1615.6009189028255</v>
      </c>
      <c r="N15" s="3">
        <f>M15*$B$2</f>
        <v>1292.4807351222605</v>
      </c>
      <c r="O15" s="3">
        <f>N15*$B$2</f>
        <v>1033.9845880978085</v>
      </c>
      <c r="P15" s="3">
        <f>O15*$B$2</f>
        <v>827.1876704782468</v>
      </c>
      <c r="Q15" s="3">
        <f>P15*$B$2</f>
        <v>661.7501363825975</v>
      </c>
      <c r="R15" s="3">
        <f>Q15*$B$2</f>
        <v>529.400109106078</v>
      </c>
      <c r="S15" s="3">
        <f>R15*$B$2</f>
        <v>423.5200872848625</v>
      </c>
      <c r="T15" s="3">
        <f>S15*$B$2</f>
        <v>338.81606982789003</v>
      </c>
      <c r="U15" s="3">
        <f>T15*$B$2</f>
        <v>271.052855862312</v>
      </c>
      <c r="V15" s="3">
        <f>U15*$B$2</f>
        <v>216.84228468984963</v>
      </c>
    </row>
    <row r="16" spans="1:22" ht="12.75">
      <c r="A16" s="81"/>
      <c r="B16" s="4">
        <v>10</v>
      </c>
      <c r="C16" s="3"/>
      <c r="D16" s="3"/>
      <c r="E16" s="3"/>
      <c r="F16" s="3"/>
      <c r="G16" s="3"/>
      <c r="H16" s="3"/>
      <c r="I16" s="3"/>
      <c r="J16" s="3"/>
      <c r="K16" s="3"/>
      <c r="L16" s="3">
        <f>Funnel!$G22</f>
        <v>2689.113701636227</v>
      </c>
      <c r="M16" s="3">
        <f>L16*$B$2</f>
        <v>2151.2909613089814</v>
      </c>
      <c r="N16" s="3">
        <f>M16*$B$2</f>
        <v>1721.0327690471852</v>
      </c>
      <c r="O16" s="3">
        <f>N16*$B$2</f>
        <v>1376.8262152377483</v>
      </c>
      <c r="P16" s="3">
        <f>O16*$B$2</f>
        <v>1101.4609721901986</v>
      </c>
      <c r="Q16" s="3">
        <f>P16*$B$2</f>
        <v>881.1687777521589</v>
      </c>
      <c r="R16" s="3">
        <f>Q16*$B$2</f>
        <v>704.9350222017272</v>
      </c>
      <c r="S16" s="3">
        <f>R16*$B$2</f>
        <v>563.9480177613817</v>
      </c>
      <c r="T16" s="3">
        <f>S16*$B$2</f>
        <v>451.1584142091054</v>
      </c>
      <c r="U16" s="3">
        <f>T16*$B$2</f>
        <v>360.92673136728433</v>
      </c>
      <c r="V16" s="3">
        <f>U16*$B$2</f>
        <v>288.7413850938275</v>
      </c>
    </row>
    <row r="17" spans="1:22" ht="12.75">
      <c r="A17" s="81"/>
      <c r="B17" s="4">
        <v>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>Funnel!$G23</f>
        <v>2852.458219763998</v>
      </c>
      <c r="N17" s="3">
        <f>M17*$B$2</f>
        <v>2281.9665758111983</v>
      </c>
      <c r="O17" s="3">
        <f>N17*$B$2</f>
        <v>1825.5732606489587</v>
      </c>
      <c r="P17" s="3">
        <f>O17*$B$2</f>
        <v>1460.458608519167</v>
      </c>
      <c r="Q17" s="3">
        <f>P17*$B$2</f>
        <v>1168.3668868153336</v>
      </c>
      <c r="R17" s="3">
        <f>Q17*$B$2</f>
        <v>934.6935094522669</v>
      </c>
      <c r="S17" s="3">
        <f>R17*$B$2</f>
        <v>747.7548075618135</v>
      </c>
      <c r="T17" s="3">
        <f>S17*$B$2</f>
        <v>598.2038460494508</v>
      </c>
      <c r="U17" s="3">
        <f>T17*$B$2</f>
        <v>478.56307683956067</v>
      </c>
      <c r="V17" s="3">
        <f>U17*$B$2</f>
        <v>382.85046147164854</v>
      </c>
    </row>
    <row r="18" spans="1:22" ht="12.75">
      <c r="A18" s="81"/>
      <c r="B18" s="4">
        <v>12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>Funnel!$G24</f>
        <v>3016.7477555366677</v>
      </c>
      <c r="O18" s="3">
        <f>N18*$B$2</f>
        <v>2413.3982044293343</v>
      </c>
      <c r="P18" s="3">
        <f>O18*$B$2</f>
        <v>1930.7185635434676</v>
      </c>
      <c r="Q18" s="3">
        <f>P18*$B$2</f>
        <v>1544.5748508347742</v>
      </c>
      <c r="R18" s="3">
        <f>Q18*$B$2</f>
        <v>1235.6598806678194</v>
      </c>
      <c r="S18" s="3">
        <f>R18*$B$2</f>
        <v>988.5279045342555</v>
      </c>
      <c r="T18" s="3">
        <f>S18*$B$2</f>
        <v>790.8223236274044</v>
      </c>
      <c r="U18" s="3">
        <f>T18*$B$2</f>
        <v>632.6578589019236</v>
      </c>
      <c r="V18" s="3">
        <f>U18*$B$2</f>
        <v>506.12628712153895</v>
      </c>
    </row>
    <row r="19" spans="1:22" ht="12.75">
      <c r="A19" s="81"/>
      <c r="B19" s="4">
        <v>13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>Funnel!$G25</f>
        <v>3183.835111901854</v>
      </c>
      <c r="P19" s="3">
        <f>O19*$B$2</f>
        <v>2547.068089521483</v>
      </c>
      <c r="Q19" s="3">
        <f>P19*$B$2</f>
        <v>2037.6544716171866</v>
      </c>
      <c r="R19" s="3">
        <f>Q19*$B$2</f>
        <v>1630.1235772937493</v>
      </c>
      <c r="S19" s="3">
        <f>R19*$B$2</f>
        <v>1304.0988618349995</v>
      </c>
      <c r="T19" s="3">
        <f>S19*$B$2</f>
        <v>1043.2790894679997</v>
      </c>
      <c r="U19" s="3">
        <f>T19*$B$2</f>
        <v>834.6232715743998</v>
      </c>
      <c r="V19" s="3">
        <f>U19*$B$2</f>
        <v>667.6986172595199</v>
      </c>
    </row>
    <row r="20" spans="1:22" ht="12.75">
      <c r="A20" s="81"/>
      <c r="B20" s="4">
        <v>14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>Funnel!$G26</f>
        <v>3355.214343938211</v>
      </c>
      <c r="Q20" s="3">
        <f>P20*$B$2</f>
        <v>2684.171475150569</v>
      </c>
      <c r="R20" s="3">
        <f>Q20*$B$2</f>
        <v>2147.3371801204553</v>
      </c>
      <c r="S20" s="3">
        <f>R20*$B$2</f>
        <v>1717.8697440963642</v>
      </c>
      <c r="T20" s="3">
        <f>S20*$B$2</f>
        <v>1374.2957952770914</v>
      </c>
      <c r="U20" s="3">
        <f>T20*$B$2</f>
        <v>1099.436636221673</v>
      </c>
      <c r="V20" s="3">
        <f>U20*$B$2</f>
        <v>879.5493089773386</v>
      </c>
    </row>
    <row r="21" spans="1:22" ht="12.75">
      <c r="A21" s="81"/>
      <c r="B21" s="4">
        <v>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>Funnel!$G27</f>
        <v>3532.1156684660705</v>
      </c>
      <c r="R21" s="3">
        <f>Q21*$B$2</f>
        <v>2825.6925347728566</v>
      </c>
      <c r="S21" s="3">
        <f>R21*$B$2</f>
        <v>2260.5540278182852</v>
      </c>
      <c r="T21" s="3">
        <f>S21*$B$2</f>
        <v>1808.4432222546284</v>
      </c>
      <c r="U21" s="3">
        <f>T21*$B$2</f>
        <v>1446.754577803703</v>
      </c>
      <c r="V21" s="3">
        <f>U21*$B$2</f>
        <v>1157.4036622429624</v>
      </c>
    </row>
    <row r="22" spans="1:22" ht="12.75">
      <c r="A22" s="81"/>
      <c r="B22" s="4">
        <v>16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>Funnel!$G28</f>
        <v>3715.576907387585</v>
      </c>
      <c r="S22" s="3">
        <f>R22*$B$2</f>
        <v>2972.4615259100683</v>
      </c>
      <c r="T22" s="3">
        <f>S22*$B$2</f>
        <v>2377.9692207280546</v>
      </c>
      <c r="U22" s="3">
        <f>T22*$B$2</f>
        <v>1902.3753765824438</v>
      </c>
      <c r="V22" s="3">
        <f>U22*$B$2</f>
        <v>1521.900301265955</v>
      </c>
    </row>
    <row r="23" spans="1:22" ht="12.75">
      <c r="A23" s="81"/>
      <c r="B23" s="4">
        <v>17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f>Funnel!$G29</f>
        <v>3906.4973443806225</v>
      </c>
      <c r="T23" s="3">
        <f>S23*$B$2</f>
        <v>3125.1978755044984</v>
      </c>
      <c r="U23" s="3">
        <f>T23*$B$2</f>
        <v>2500.158300403599</v>
      </c>
      <c r="V23" s="3">
        <f>U23*$B$2</f>
        <v>2000.1266403228792</v>
      </c>
    </row>
    <row r="24" spans="1:22" ht="12.75">
      <c r="A24" s="81"/>
      <c r="B24" s="4">
        <v>18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f>Funnel!$G30</f>
        <v>4105.678405317397</v>
      </c>
      <c r="U24" s="3">
        <f>T24*$B$2</f>
        <v>3284.5427242539176</v>
      </c>
      <c r="V24" s="3">
        <f>U24*$B$2</f>
        <v>2627.634179403134</v>
      </c>
    </row>
    <row r="25" spans="1:22" ht="12.75">
      <c r="A25" s="81"/>
      <c r="B25" s="4">
        <v>19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>Funnel!$G31</f>
        <v>4313.854470871575</v>
      </c>
      <c r="V25" s="3">
        <f>U25*$B$2</f>
        <v>3451.0835766972605</v>
      </c>
    </row>
    <row r="26" spans="1:22" ht="12.75">
      <c r="A26" s="81"/>
      <c r="B26" s="4">
        <v>20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f>Funnel!$G32</f>
        <v>4531.716303381385</v>
      </c>
    </row>
    <row r="27" spans="2:22" ht="12.75">
      <c r="B2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2.75">
      <c r="B28" s="1" t="s">
        <v>18</v>
      </c>
      <c r="C28" s="3">
        <f>SUM(C7:C26)</f>
        <v>513</v>
      </c>
      <c r="D28" s="3">
        <f aca="true" t="shared" si="0" ref="D28:V28">SUM(D7:D26)</f>
        <v>1333.8000000000002</v>
      </c>
      <c r="E28" s="3">
        <f t="shared" si="0"/>
        <v>2325.1725000000006</v>
      </c>
      <c r="F28" s="3">
        <f t="shared" si="0"/>
        <v>3397.5990000000006</v>
      </c>
      <c r="G28" s="3">
        <f t="shared" si="0"/>
        <v>4494.729656250001</v>
      </c>
      <c r="H28" s="3">
        <f t="shared" si="0"/>
        <v>5583.004008750001</v>
      </c>
      <c r="I28" s="3">
        <f t="shared" si="0"/>
        <v>6644.287483453127</v>
      </c>
      <c r="J28" s="3">
        <f t="shared" si="0"/>
        <v>7670.685710925001</v>
      </c>
      <c r="K28" s="3">
        <f t="shared" si="0"/>
        <v>8660.925004525667</v>
      </c>
      <c r="L28" s="3">
        <f t="shared" si="0"/>
        <v>9617.85370525676</v>
      </c>
      <c r="M28" s="3">
        <f t="shared" si="0"/>
        <v>10546.741183969407</v>
      </c>
      <c r="N28" s="3">
        <f t="shared" si="0"/>
        <v>11454.140702712193</v>
      </c>
      <c r="O28" s="3">
        <f t="shared" si="0"/>
        <v>12347.147674071608</v>
      </c>
      <c r="P28" s="3">
        <f t="shared" si="0"/>
        <v>13232.932483195498</v>
      </c>
      <c r="Q28" s="3">
        <f t="shared" si="0"/>
        <v>14118.461655022471</v>
      </c>
      <c r="R28" s="3">
        <f t="shared" si="0"/>
        <v>15010.346231405561</v>
      </c>
      <c r="S28" s="3">
        <f t="shared" si="0"/>
        <v>15914.774329505071</v>
      </c>
      <c r="T28" s="3">
        <f t="shared" si="0"/>
        <v>16837.497868921455</v>
      </c>
      <c r="U28" s="3">
        <f t="shared" si="0"/>
        <v>17783.852766008742</v>
      </c>
      <c r="V28" s="3">
        <f t="shared" si="0"/>
        <v>18758.798516188377</v>
      </c>
    </row>
    <row r="29" spans="3:2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22.5">
      <c r="B30"/>
      <c r="C30" s="102" t="s">
        <v>5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3:22" ht="12.75">
      <c r="C31" s="4">
        <v>1</v>
      </c>
      <c r="D31" s="4">
        <v>2</v>
      </c>
      <c r="E31" s="4">
        <v>3</v>
      </c>
      <c r="F31" s="4">
        <v>4</v>
      </c>
      <c r="G31" s="4">
        <v>5</v>
      </c>
      <c r="H31" s="4">
        <v>6</v>
      </c>
      <c r="I31" s="4">
        <v>7</v>
      </c>
      <c r="J31" s="4">
        <v>8</v>
      </c>
      <c r="K31" s="4">
        <v>9</v>
      </c>
      <c r="L31" s="4">
        <v>10</v>
      </c>
      <c r="M31" s="4">
        <v>11</v>
      </c>
      <c r="N31" s="4">
        <v>12</v>
      </c>
      <c r="O31" s="4">
        <v>13</v>
      </c>
      <c r="P31" s="4">
        <v>14</v>
      </c>
      <c r="Q31" s="4">
        <v>15</v>
      </c>
      <c r="R31" s="4">
        <v>16</v>
      </c>
      <c r="S31" s="4">
        <v>17</v>
      </c>
      <c r="T31" s="4">
        <v>18</v>
      </c>
      <c r="U31" s="4">
        <v>19</v>
      </c>
      <c r="V31" s="4">
        <v>20</v>
      </c>
    </row>
    <row r="32" spans="1:22" ht="12.75">
      <c r="A32" s="81" t="s">
        <v>13</v>
      </c>
      <c r="B32" s="4">
        <v>1</v>
      </c>
      <c r="C32" s="3">
        <f>Funnel!$F13</f>
        <v>5130</v>
      </c>
      <c r="D32" s="3">
        <f>C32*$B$2</f>
        <v>4104</v>
      </c>
      <c r="E32" s="3">
        <f>D32*$B$2</f>
        <v>3283.2000000000003</v>
      </c>
      <c r="F32" s="3">
        <f>E32*$B$2</f>
        <v>2626.5600000000004</v>
      </c>
      <c r="G32" s="3">
        <f>F32*$B$2</f>
        <v>2101.2480000000005</v>
      </c>
      <c r="H32" s="3">
        <f>G32*$B$2</f>
        <v>1680.9984000000004</v>
      </c>
      <c r="I32" s="3">
        <f>H32*$B$2</f>
        <v>1344.7987200000005</v>
      </c>
      <c r="J32" s="3">
        <f>I32*$B$2</f>
        <v>1075.8389760000005</v>
      </c>
      <c r="K32" s="3">
        <f>J32*$B$2</f>
        <v>860.6711808000005</v>
      </c>
      <c r="L32" s="3">
        <f>K32*$B$2</f>
        <v>688.5369446400005</v>
      </c>
      <c r="M32" s="3">
        <f>L32*$B$2</f>
        <v>550.8295557120003</v>
      </c>
      <c r="N32" s="3">
        <f>M32*$B$2</f>
        <v>440.6636445696003</v>
      </c>
      <c r="O32" s="3">
        <f>N32*$B$2</f>
        <v>352.53091565568025</v>
      </c>
      <c r="P32" s="3">
        <f>O32*$B$2</f>
        <v>282.0247325245442</v>
      </c>
      <c r="Q32" s="3">
        <f>P32*$B$2</f>
        <v>225.6197860196354</v>
      </c>
      <c r="R32" s="3">
        <f>Q32*$B$2</f>
        <v>180.49582881570834</v>
      </c>
      <c r="S32" s="3">
        <f>R32*$B$2</f>
        <v>144.39666305256668</v>
      </c>
      <c r="T32" s="3">
        <f>S32*$B$2</f>
        <v>115.51733044205335</v>
      </c>
      <c r="U32" s="3">
        <f>T32*$B$2</f>
        <v>92.41386435364268</v>
      </c>
      <c r="V32" s="3">
        <f>U32*$B$2</f>
        <v>73.93109148291414</v>
      </c>
    </row>
    <row r="33" spans="1:22" ht="12.75">
      <c r="A33" s="81"/>
      <c r="B33" s="4">
        <v>2</v>
      </c>
      <c r="C33"/>
      <c r="D33" s="3">
        <f>Funnel!F14</f>
        <v>9234</v>
      </c>
      <c r="E33" s="3">
        <f>D33*$B$2</f>
        <v>7387.200000000001</v>
      </c>
      <c r="F33" s="3">
        <f>E33*$B$2</f>
        <v>5909.760000000001</v>
      </c>
      <c r="G33" s="3">
        <f>F33*$B$2</f>
        <v>4727.808000000001</v>
      </c>
      <c r="H33" s="3">
        <f>G33*$B$2</f>
        <v>3782.246400000001</v>
      </c>
      <c r="I33" s="3">
        <f>H33*$B$2</f>
        <v>3025.797120000001</v>
      </c>
      <c r="J33" s="3">
        <f>I33*$B$2</f>
        <v>2420.637696000001</v>
      </c>
      <c r="K33" s="3">
        <f>J33*$B$2</f>
        <v>1936.510156800001</v>
      </c>
      <c r="L33" s="3">
        <f>K33*$B$2</f>
        <v>1549.208125440001</v>
      </c>
      <c r="M33" s="3">
        <f>L33*$B$2</f>
        <v>1239.366500352001</v>
      </c>
      <c r="N33" s="3">
        <f>M33*$B$2</f>
        <v>991.4932002816008</v>
      </c>
      <c r="O33" s="3">
        <f>N33*$B$2</f>
        <v>793.1945602252807</v>
      </c>
      <c r="P33" s="3">
        <f>O33*$B$2</f>
        <v>634.5556481802246</v>
      </c>
      <c r="Q33" s="3">
        <f>P33*$B$2</f>
        <v>507.6445185441797</v>
      </c>
      <c r="R33" s="3">
        <f>Q33*$B$2</f>
        <v>406.11561483534376</v>
      </c>
      <c r="S33" s="3">
        <f>R33*$B$2</f>
        <v>324.89249186827504</v>
      </c>
      <c r="T33" s="3">
        <f>S33*$B$2</f>
        <v>259.91399349462006</v>
      </c>
      <c r="U33" s="3">
        <f>T33*$B$2</f>
        <v>207.93119479569606</v>
      </c>
      <c r="V33" s="3">
        <f>U33*$B$2</f>
        <v>166.34495583655686</v>
      </c>
    </row>
    <row r="34" spans="1:22" ht="12.75">
      <c r="A34" s="81"/>
      <c r="B34" s="4">
        <v>3</v>
      </c>
      <c r="C34"/>
      <c r="D34" s="3"/>
      <c r="E34" s="3">
        <f>Funnel!$F15</f>
        <v>12581.325</v>
      </c>
      <c r="F34" s="3">
        <f>E34*$B$2</f>
        <v>10065.060000000001</v>
      </c>
      <c r="G34" s="3">
        <f>F34*$B$2</f>
        <v>8052.048000000002</v>
      </c>
      <c r="H34" s="3">
        <f>G34*$B$2</f>
        <v>6441.638400000002</v>
      </c>
      <c r="I34" s="3">
        <f>H34*$B$2</f>
        <v>5153.310720000001</v>
      </c>
      <c r="J34" s="3">
        <f>I34*$B$2</f>
        <v>4122.648576000001</v>
      </c>
      <c r="K34" s="3">
        <f>J34*$B$2</f>
        <v>3298.118860800001</v>
      </c>
      <c r="L34" s="3">
        <f>K34*$B$2</f>
        <v>2638.495088640001</v>
      </c>
      <c r="M34" s="3">
        <f>L34*$B$2</f>
        <v>2110.796070912001</v>
      </c>
      <c r="N34" s="3">
        <f>M34*$B$2</f>
        <v>1688.636856729601</v>
      </c>
      <c r="O34" s="3">
        <f>N34*$B$2</f>
        <v>1350.909485383681</v>
      </c>
      <c r="P34" s="3">
        <f>O34*$B$2</f>
        <v>1080.7275883069449</v>
      </c>
      <c r="Q34" s="3">
        <f>P34*$B$2</f>
        <v>864.582070645556</v>
      </c>
      <c r="R34" s="3">
        <f>Q34*$B$2</f>
        <v>691.6656565164449</v>
      </c>
      <c r="S34" s="3">
        <f>R34*$B$2</f>
        <v>553.3325252131559</v>
      </c>
      <c r="T34" s="3">
        <f>S34*$B$2</f>
        <v>442.66602017052475</v>
      </c>
      <c r="U34" s="3">
        <f>T34*$B$2</f>
        <v>354.1328161364198</v>
      </c>
      <c r="V34" s="3">
        <f>U34*$B$2</f>
        <v>283.3062529091359</v>
      </c>
    </row>
    <row r="35" spans="1:22" ht="12.75">
      <c r="A35" s="81"/>
      <c r="B35" s="4">
        <v>4</v>
      </c>
      <c r="C35"/>
      <c r="D35" s="3"/>
      <c r="E35" s="3"/>
      <c r="F35" s="3">
        <f>Funnel!I16</f>
        <v>4231.9935000000005</v>
      </c>
      <c r="G35" s="3">
        <f>F35*$B$2</f>
        <v>3385.5948000000008</v>
      </c>
      <c r="H35" s="3">
        <f>G35*$B$2</f>
        <v>2708.475840000001</v>
      </c>
      <c r="I35" s="3">
        <f>H35*$B$2</f>
        <v>2166.780672000001</v>
      </c>
      <c r="J35" s="3">
        <f>I35*$B$2</f>
        <v>1733.4245376000008</v>
      </c>
      <c r="K35" s="3">
        <f>J35*$B$2</f>
        <v>1386.7396300800008</v>
      </c>
      <c r="L35" s="3">
        <f>K35*$B$2</f>
        <v>1109.3917040640006</v>
      </c>
      <c r="M35" s="3">
        <f>L35*$B$2</f>
        <v>887.5133632512005</v>
      </c>
      <c r="N35" s="3">
        <f>M35*$B$2</f>
        <v>710.0106906009605</v>
      </c>
      <c r="O35" s="3">
        <f>N35*$B$2</f>
        <v>568.0085524807685</v>
      </c>
      <c r="P35" s="3">
        <f>O35*$B$2</f>
        <v>454.4068419846148</v>
      </c>
      <c r="Q35" s="3">
        <f>P35*$B$2</f>
        <v>363.52547358769186</v>
      </c>
      <c r="R35" s="3">
        <f>Q35*$B$2</f>
        <v>290.8203788701535</v>
      </c>
      <c r="S35" s="3">
        <f>R35*$B$2</f>
        <v>232.6563030961228</v>
      </c>
      <c r="T35" s="3">
        <f>S35*$B$2</f>
        <v>186.12504247689824</v>
      </c>
      <c r="U35" s="3">
        <f>T35*$B$2</f>
        <v>148.9000339815186</v>
      </c>
      <c r="V35" s="3">
        <f>U35*$B$2</f>
        <v>119.12002718521488</v>
      </c>
    </row>
    <row r="36" spans="1:22" ht="12.75">
      <c r="A36" s="81"/>
      <c r="B36" s="4">
        <v>5</v>
      </c>
      <c r="C36"/>
      <c r="D36" s="3"/>
      <c r="E36" s="3"/>
      <c r="F36" s="3"/>
      <c r="G36" s="3">
        <f>Funnel!$F17</f>
        <v>17766.504562500002</v>
      </c>
      <c r="H36" s="3">
        <f>G36*$B$2</f>
        <v>14213.203650000003</v>
      </c>
      <c r="I36" s="3">
        <f>H36*$B$2</f>
        <v>11370.562920000004</v>
      </c>
      <c r="J36" s="3">
        <f>I36*$B$2</f>
        <v>9096.450336000004</v>
      </c>
      <c r="K36" s="3">
        <f>J36*$B$2</f>
        <v>7277.160268800003</v>
      </c>
      <c r="L36" s="3">
        <f>K36*$B$2</f>
        <v>5821.728215040002</v>
      </c>
      <c r="M36" s="3">
        <f>L36*$B$2</f>
        <v>4657.382572032002</v>
      </c>
      <c r="N36" s="3">
        <f>M36*$B$2</f>
        <v>3725.9060576256015</v>
      </c>
      <c r="O36" s="3">
        <f>N36*$B$2</f>
        <v>2980.7248461004815</v>
      </c>
      <c r="P36" s="3">
        <f>O36*$B$2</f>
        <v>2384.579876880385</v>
      </c>
      <c r="Q36" s="3">
        <f>P36*$B$2</f>
        <v>1907.6639015043083</v>
      </c>
      <c r="R36" s="3">
        <f>Q36*$B$2</f>
        <v>1526.1311212034468</v>
      </c>
      <c r="S36" s="3">
        <f>R36*$B$2</f>
        <v>1220.9048969627574</v>
      </c>
      <c r="T36" s="3">
        <f>S36*$B$2</f>
        <v>976.723917570206</v>
      </c>
      <c r="U36" s="3">
        <f>T36*$B$2</f>
        <v>781.3791340561648</v>
      </c>
      <c r="V36" s="3">
        <f>U36*$B$2</f>
        <v>625.1033072449319</v>
      </c>
    </row>
    <row r="37" spans="1:22" ht="12.75">
      <c r="A37" s="81"/>
      <c r="B37" s="4">
        <v>6</v>
      </c>
      <c r="C37"/>
      <c r="D37" s="3"/>
      <c r="E37" s="3"/>
      <c r="F37" s="3"/>
      <c r="G37" s="3"/>
      <c r="H37" s="3">
        <f>Funnel!$F18</f>
        <v>19872.2028375</v>
      </c>
      <c r="I37" s="3">
        <f>H37*$B$2</f>
        <v>15897.762270000001</v>
      </c>
      <c r="J37" s="3">
        <f>I37*$B$2</f>
        <v>12718.209816000002</v>
      </c>
      <c r="K37" s="3">
        <f>J37*$B$2</f>
        <v>10174.567852800003</v>
      </c>
      <c r="L37" s="3">
        <f>K37*$B$2</f>
        <v>8139.654282240002</v>
      </c>
      <c r="M37" s="3">
        <f>L37*$B$2</f>
        <v>6511.723425792003</v>
      </c>
      <c r="N37" s="3">
        <f>M37*$B$2</f>
        <v>5209.378740633602</v>
      </c>
      <c r="O37" s="3">
        <f>N37*$B$2</f>
        <v>4167.502992506882</v>
      </c>
      <c r="P37" s="3">
        <f>O37*$B$2</f>
        <v>3334.0023940055057</v>
      </c>
      <c r="Q37" s="3">
        <f>P37*$B$2</f>
        <v>2667.201915204405</v>
      </c>
      <c r="R37" s="3">
        <f>Q37*$B$2</f>
        <v>2133.761532163524</v>
      </c>
      <c r="S37" s="3">
        <f>R37*$B$2</f>
        <v>1707.0092257308193</v>
      </c>
      <c r="T37" s="3">
        <f>S37*$B$2</f>
        <v>1365.6073805846554</v>
      </c>
      <c r="U37" s="3">
        <f>T37*$B$2</f>
        <v>1092.4859044677244</v>
      </c>
      <c r="V37" s="3">
        <f>U37*$B$2</f>
        <v>873.9887235741795</v>
      </c>
    </row>
    <row r="38" spans="1:22" ht="12.75">
      <c r="A38" s="81"/>
      <c r="B38" s="4">
        <v>7</v>
      </c>
      <c r="C38"/>
      <c r="D38" s="3"/>
      <c r="E38" s="3"/>
      <c r="F38" s="3"/>
      <c r="G38" s="3"/>
      <c r="H38" s="3"/>
      <c r="I38" s="3">
        <f>Funnel!$F19</f>
        <v>21778.84276453125</v>
      </c>
      <c r="J38" s="3">
        <f>I38*$B$2</f>
        <v>17423.074211625</v>
      </c>
      <c r="K38" s="3">
        <f>J38*$B$2</f>
        <v>13938.4593693</v>
      </c>
      <c r="L38" s="3">
        <f>K38*$B$2</f>
        <v>11150.76749544</v>
      </c>
      <c r="M38" s="3">
        <f>L38*$B$2</f>
        <v>8920.613996352002</v>
      </c>
      <c r="N38" s="3">
        <f>M38*$B$2</f>
        <v>7136.491197081602</v>
      </c>
      <c r="O38" s="3">
        <f>N38*$B$2</f>
        <v>5709.192957665282</v>
      </c>
      <c r="P38" s="3">
        <f>O38*$B$2</f>
        <v>4567.354366132226</v>
      </c>
      <c r="Q38" s="3">
        <f>P38*$B$2</f>
        <v>3653.8834929057807</v>
      </c>
      <c r="R38" s="3">
        <f>Q38*$B$2</f>
        <v>2923.106794324625</v>
      </c>
      <c r="S38" s="3">
        <f>R38*$B$2</f>
        <v>2338.4854354597</v>
      </c>
      <c r="T38" s="3">
        <f>S38*$B$2</f>
        <v>1870.7883483677601</v>
      </c>
      <c r="U38" s="3">
        <f>T38*$B$2</f>
        <v>1496.6306786942082</v>
      </c>
      <c r="V38" s="3">
        <f>U38*$B$2</f>
        <v>1197.3045429553665</v>
      </c>
    </row>
    <row r="39" spans="1:22" ht="12.75">
      <c r="A39" s="81"/>
      <c r="B39" s="4">
        <v>8</v>
      </c>
      <c r="C39"/>
      <c r="D39" s="3"/>
      <c r="E39" s="3"/>
      <c r="F39" s="3"/>
      <c r="G39" s="3"/>
      <c r="H39" s="3"/>
      <c r="I39" s="3"/>
      <c r="J39" s="3">
        <f>Funnel!$F20</f>
        <v>23552.557241625003</v>
      </c>
      <c r="K39" s="3">
        <f>J39*$B$2</f>
        <v>18842.045793300003</v>
      </c>
      <c r="L39" s="3">
        <f>K39*$B$2</f>
        <v>15073.636634640003</v>
      </c>
      <c r="M39" s="3">
        <f>L39*$B$2</f>
        <v>12058.909307712003</v>
      </c>
      <c r="N39" s="3">
        <f>M39*$B$2</f>
        <v>9647.127446169603</v>
      </c>
      <c r="O39" s="3">
        <f>N39*$B$2</f>
        <v>7717.701956935683</v>
      </c>
      <c r="P39" s="3">
        <f>O39*$B$2</f>
        <v>6174.161565548547</v>
      </c>
      <c r="Q39" s="3">
        <f>P39*$B$2</f>
        <v>4939.329252438838</v>
      </c>
      <c r="R39" s="3">
        <f>Q39*$B$2</f>
        <v>3951.4634019510704</v>
      </c>
      <c r="S39" s="3">
        <f>R39*$B$2</f>
        <v>3161.1707215608567</v>
      </c>
      <c r="T39" s="3">
        <f>S39*$B$2</f>
        <v>2528.9365772486854</v>
      </c>
      <c r="U39" s="3">
        <f>T39*$B$2</f>
        <v>2023.1492617989484</v>
      </c>
      <c r="V39" s="3">
        <f>U39*$B$2</f>
        <v>1618.5194094391588</v>
      </c>
    </row>
    <row r="40" spans="1:22" ht="12.75">
      <c r="A40" s="81"/>
      <c r="B40" s="4">
        <v>9</v>
      </c>
      <c r="C40"/>
      <c r="D40" s="3"/>
      <c r="E40" s="3"/>
      <c r="F40" s="3"/>
      <c r="G40" s="3"/>
      <c r="H40" s="3"/>
      <c r="I40" s="3"/>
      <c r="J40" s="3"/>
      <c r="K40" s="3">
        <f>Funnel!$F21</f>
        <v>25243.764357856642</v>
      </c>
      <c r="L40" s="3">
        <f>K40*$B$2</f>
        <v>20195.011486285315</v>
      </c>
      <c r="M40" s="3">
        <f>L40*$B$2</f>
        <v>16156.009189028253</v>
      </c>
      <c r="N40" s="3">
        <f>M40*$B$2</f>
        <v>12924.807351222604</v>
      </c>
      <c r="O40" s="3">
        <f>N40*$B$2</f>
        <v>10339.845880978084</v>
      </c>
      <c r="P40" s="3">
        <f>O40*$B$2</f>
        <v>8271.876704782468</v>
      </c>
      <c r="Q40" s="3">
        <f>P40*$B$2</f>
        <v>6617.501363825974</v>
      </c>
      <c r="R40" s="3">
        <f>Q40*$B$2</f>
        <v>5294.00109106078</v>
      </c>
      <c r="S40" s="3">
        <f>R40*$B$2</f>
        <v>4235.200872848624</v>
      </c>
      <c r="T40" s="3">
        <f>S40*$B$2</f>
        <v>3388.1606982789</v>
      </c>
      <c r="U40" s="3">
        <f>T40*$B$2</f>
        <v>2710.5285586231203</v>
      </c>
      <c r="V40" s="3">
        <f>U40*$B$2</f>
        <v>2168.422846898496</v>
      </c>
    </row>
    <row r="41" spans="1:22" ht="12.75">
      <c r="A41" s="81"/>
      <c r="B41" s="4">
        <v>10</v>
      </c>
      <c r="C41"/>
      <c r="D41" s="3"/>
      <c r="E41" s="3"/>
      <c r="F41" s="3"/>
      <c r="G41" s="3"/>
      <c r="H41" s="3"/>
      <c r="I41" s="3"/>
      <c r="J41" s="3"/>
      <c r="K41" s="3"/>
      <c r="L41" s="3">
        <f>Funnel!$F22</f>
        <v>26891.137016362267</v>
      </c>
      <c r="M41" s="3">
        <f>L41*$B$2</f>
        <v>21512.909613089814</v>
      </c>
      <c r="N41" s="3">
        <f>M41*$B$2</f>
        <v>17210.32769047185</v>
      </c>
      <c r="O41" s="3">
        <f>N41*$B$2</f>
        <v>13768.262152377481</v>
      </c>
      <c r="P41" s="3">
        <f>O41*$B$2</f>
        <v>11014.609721901987</v>
      </c>
      <c r="Q41" s="3">
        <f>P41*$B$2</f>
        <v>8811.687777521589</v>
      </c>
      <c r="R41" s="3">
        <f>Q41*$B$2</f>
        <v>7049.350222017271</v>
      </c>
      <c r="S41" s="3">
        <f>R41*$B$2</f>
        <v>5639.480177613817</v>
      </c>
      <c r="T41" s="3">
        <f>S41*$B$2</f>
        <v>4511.584142091054</v>
      </c>
      <c r="U41" s="3">
        <f>T41*$B$2</f>
        <v>3609.267313672843</v>
      </c>
      <c r="V41" s="3">
        <f>U41*$B$2</f>
        <v>2887.4138509382747</v>
      </c>
    </row>
    <row r="42" spans="1:22" ht="12.75">
      <c r="A42" s="81"/>
      <c r="B42" s="4">
        <v>11</v>
      </c>
      <c r="C42"/>
      <c r="D42" s="3"/>
      <c r="E42" s="3"/>
      <c r="F42" s="3"/>
      <c r="G42" s="3"/>
      <c r="H42" s="3"/>
      <c r="I42" s="3"/>
      <c r="J42" s="3"/>
      <c r="K42" s="3"/>
      <c r="L42" s="3"/>
      <c r="M42" s="3">
        <f>Funnel!$F23</f>
        <v>28524.58219763998</v>
      </c>
      <c r="N42" s="3">
        <f>M42*$B$2</f>
        <v>22819.665758111983</v>
      </c>
      <c r="O42" s="3">
        <f>N42*$B$2</f>
        <v>18255.732606489586</v>
      </c>
      <c r="P42" s="3">
        <f>O42*$B$2</f>
        <v>14604.58608519167</v>
      </c>
      <c r="Q42" s="3">
        <f>P42*$B$2</f>
        <v>11683.668868153336</v>
      </c>
      <c r="R42" s="3">
        <f>Q42*$B$2</f>
        <v>9346.935094522669</v>
      </c>
      <c r="S42" s="3">
        <f>R42*$B$2</f>
        <v>7477.548075618135</v>
      </c>
      <c r="T42" s="3">
        <f>S42*$B$2</f>
        <v>5982.038460494508</v>
      </c>
      <c r="U42" s="3">
        <f>T42*$B$2</f>
        <v>4785.6307683956065</v>
      </c>
      <c r="V42" s="3">
        <f>U42*$B$2</f>
        <v>3828.5046147164853</v>
      </c>
    </row>
    <row r="43" spans="1:22" ht="12.75">
      <c r="A43" s="81"/>
      <c r="B43" s="4">
        <v>12</v>
      </c>
      <c r="C4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f>Funnel!$F24</f>
        <v>30167.477555366677</v>
      </c>
      <c r="O43" s="3">
        <f>N43*$B$2</f>
        <v>24133.98204429334</v>
      </c>
      <c r="P43" s="3">
        <f>O43*$B$2</f>
        <v>19307.185635434675</v>
      </c>
      <c r="Q43" s="3">
        <f>P43*$B$2</f>
        <v>15445.74850834774</v>
      </c>
      <c r="R43" s="3">
        <f>Q43*$B$2</f>
        <v>12356.598806678194</v>
      </c>
      <c r="S43" s="3">
        <f>R43*$B$2</f>
        <v>9885.279045342555</v>
      </c>
      <c r="T43" s="3">
        <f>S43*$B$2</f>
        <v>7908.223236274044</v>
      </c>
      <c r="U43" s="3">
        <f>T43*$B$2</f>
        <v>6326.578589019236</v>
      </c>
      <c r="V43" s="3">
        <f>U43*$B$2</f>
        <v>5061.262871215389</v>
      </c>
    </row>
    <row r="44" spans="1:22" ht="12.75">
      <c r="A44" s="81"/>
      <c r="B44" s="4">
        <v>13</v>
      </c>
      <c r="C4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f>Funnel!$F25</f>
        <v>31838.351119018538</v>
      </c>
      <c r="P44" s="3">
        <f>O44*$B$2</f>
        <v>25470.68089521483</v>
      </c>
      <c r="Q44" s="3">
        <f>P44*$B$2</f>
        <v>20376.544716171866</v>
      </c>
      <c r="R44" s="3">
        <f>Q44*$B$2</f>
        <v>16301.235772937493</v>
      </c>
      <c r="S44" s="3">
        <f>R44*$B$2</f>
        <v>13040.988618349995</v>
      </c>
      <c r="T44" s="3">
        <f>S44*$B$2</f>
        <v>10432.790894679996</v>
      </c>
      <c r="U44" s="3">
        <f>T44*$B$2</f>
        <v>8346.232715743998</v>
      </c>
      <c r="V44" s="3">
        <f>U44*$B$2</f>
        <v>6676.986172595199</v>
      </c>
    </row>
    <row r="45" spans="1:22" ht="12.75">
      <c r="A45" s="81"/>
      <c r="B45" s="4">
        <v>14</v>
      </c>
      <c r="C4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>Funnel!$F26</f>
        <v>33552.14343938211</v>
      </c>
      <c r="Q45" s="3">
        <f>P45*$B$2</f>
        <v>26841.71475150569</v>
      </c>
      <c r="R45" s="3">
        <f>Q45*$B$2</f>
        <v>21473.371801204554</v>
      </c>
      <c r="S45" s="3">
        <f>R45*$B$2</f>
        <v>17178.697440963642</v>
      </c>
      <c r="T45" s="3">
        <f>S45*$B$2</f>
        <v>13742.957952770914</v>
      </c>
      <c r="U45" s="3">
        <f>T45*$B$2</f>
        <v>10994.366362216731</v>
      </c>
      <c r="V45" s="3">
        <f>U45*$B$2</f>
        <v>8795.493089773385</v>
      </c>
    </row>
    <row r="46" spans="1:22" ht="12.75">
      <c r="A46" s="81"/>
      <c r="B46" s="4">
        <v>15</v>
      </c>
      <c r="C4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f>Funnel!$F27</f>
        <v>35321.1566846607</v>
      </c>
      <c r="R46" s="3">
        <f>Q46*$B$2</f>
        <v>28256.925347728564</v>
      </c>
      <c r="S46" s="3">
        <f>R46*$B$2</f>
        <v>22605.540278182852</v>
      </c>
      <c r="T46" s="3">
        <f>S46*$B$2</f>
        <v>18084.432222546282</v>
      </c>
      <c r="U46" s="3">
        <f>T46*$B$2</f>
        <v>14467.545778037027</v>
      </c>
      <c r="V46" s="3">
        <f>U46*$B$2</f>
        <v>11574.036622429623</v>
      </c>
    </row>
    <row r="47" spans="1:22" ht="12.75">
      <c r="A47" s="81"/>
      <c r="B47" s="4">
        <v>16</v>
      </c>
      <c r="C47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f>Funnel!$F28</f>
        <v>37155.76907387585</v>
      </c>
      <c r="S47" s="3">
        <f>R47*$B$2</f>
        <v>29724.61525910068</v>
      </c>
      <c r="T47" s="3">
        <f>S47*$B$2</f>
        <v>23779.692207280546</v>
      </c>
      <c r="U47" s="3">
        <f>T47*$B$2</f>
        <v>19023.753765824436</v>
      </c>
      <c r="V47" s="3">
        <f>U47*$B$2</f>
        <v>15219.00301265955</v>
      </c>
    </row>
    <row r="48" spans="1:22" ht="12.75">
      <c r="A48" s="81"/>
      <c r="B48" s="4">
        <v>17</v>
      </c>
      <c r="C4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>
        <f>Funnel!$F29</f>
        <v>39064.97344380622</v>
      </c>
      <c r="T48" s="3">
        <f>S48*$B$2</f>
        <v>31251.97875504498</v>
      </c>
      <c r="U48" s="3">
        <f>T48*$B$2</f>
        <v>25001.583004035987</v>
      </c>
      <c r="V48" s="3">
        <f>U48*$B$2</f>
        <v>20001.26640322879</v>
      </c>
    </row>
    <row r="49" spans="1:22" ht="12.75">
      <c r="A49" s="81"/>
      <c r="B49" s="4">
        <v>18</v>
      </c>
      <c r="C4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f>Funnel!$F30</f>
        <v>41056.78405317397</v>
      </c>
      <c r="U49" s="3">
        <f>T49*$B$2</f>
        <v>32845.427242539175</v>
      </c>
      <c r="V49" s="3">
        <f>U49*$B$2</f>
        <v>26276.34179403134</v>
      </c>
    </row>
    <row r="50" spans="1:22" ht="12.75">
      <c r="A50" s="81"/>
      <c r="B50" s="4">
        <v>19</v>
      </c>
      <c r="C50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f>Funnel!$F31</f>
        <v>43138.54470871575</v>
      </c>
      <c r="V50" s="3">
        <f>U50*$B$2</f>
        <v>34510.8357669726</v>
      </c>
    </row>
    <row r="51" spans="1:22" ht="12.75">
      <c r="A51" s="81"/>
      <c r="B51" s="4">
        <v>20</v>
      </c>
      <c r="C5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>
        <f>Funnel!$F32</f>
        <v>45317.16303381385</v>
      </c>
    </row>
    <row r="52" spans="2:22" ht="12.75">
      <c r="B5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2.75">
      <c r="B53" s="1" t="s">
        <v>18</v>
      </c>
      <c r="C53" s="3">
        <f>SUM(C32:C51)</f>
        <v>5130</v>
      </c>
      <c r="D53" s="3">
        <f aca="true" t="shared" si="1" ref="D53:V53">SUM(D32:D51)</f>
        <v>13338</v>
      </c>
      <c r="E53" s="3">
        <f t="shared" si="1"/>
        <v>23251.725000000002</v>
      </c>
      <c r="F53" s="3">
        <f t="shared" si="1"/>
        <v>22833.373500000005</v>
      </c>
      <c r="G53" s="3">
        <f t="shared" si="1"/>
        <v>36033.203362500004</v>
      </c>
      <c r="H53" s="3">
        <f t="shared" si="1"/>
        <v>48698.76552750001</v>
      </c>
      <c r="I53" s="3">
        <f t="shared" si="1"/>
        <v>60737.85518653126</v>
      </c>
      <c r="J53" s="3">
        <f t="shared" si="1"/>
        <v>72142.84139085002</v>
      </c>
      <c r="K53" s="3">
        <f t="shared" si="1"/>
        <v>82958.03747053666</v>
      </c>
      <c r="L53" s="3">
        <f t="shared" si="1"/>
        <v>93257.56699279159</v>
      </c>
      <c r="M53" s="3">
        <f t="shared" si="1"/>
        <v>103130.63579187325</v>
      </c>
      <c r="N53" s="3">
        <f t="shared" si="1"/>
        <v>112671.9861888653</v>
      </c>
      <c r="O53" s="3">
        <f t="shared" si="1"/>
        <v>121975.94007011077</v>
      </c>
      <c r="P53" s="3">
        <f t="shared" si="1"/>
        <v>131132.89549547073</v>
      </c>
      <c r="Q53" s="3">
        <f t="shared" si="1"/>
        <v>140227.4730810373</v>
      </c>
      <c r="R53" s="3">
        <f t="shared" si="1"/>
        <v>149337.74753870568</v>
      </c>
      <c r="S53" s="3">
        <f t="shared" si="1"/>
        <v>158535.1714747708</v>
      </c>
      <c r="T53" s="3">
        <f t="shared" si="1"/>
        <v>167884.9212329906</v>
      </c>
      <c r="U53" s="3">
        <f t="shared" si="1"/>
        <v>177446.48169510823</v>
      </c>
      <c r="V53" s="3">
        <f t="shared" si="1"/>
        <v>187274.34838990043</v>
      </c>
    </row>
  </sheetData>
  <mergeCells count="4">
    <mergeCell ref="A7:A26"/>
    <mergeCell ref="C5:V5"/>
    <mergeCell ref="A1:V1"/>
    <mergeCell ref="A32:A5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A1">
      <selection activeCell="C21" sqref="C21"/>
    </sheetView>
  </sheetViews>
  <sheetFormatPr defaultColWidth="11.00390625" defaultRowHeight="12.75"/>
  <cols>
    <col min="1" max="1" width="15.875" style="0" customWidth="1"/>
    <col min="2" max="21" width="13.00390625" style="0" customWidth="1"/>
  </cols>
  <sheetData>
    <row r="1" spans="1:9" ht="39.75" customHeight="1" thickBot="1">
      <c r="A1" s="79" t="s">
        <v>42</v>
      </c>
      <c r="B1" s="80"/>
      <c r="C1" s="80"/>
      <c r="D1" s="80"/>
      <c r="E1" s="80"/>
      <c r="F1" s="80"/>
      <c r="G1" s="80"/>
      <c r="H1" s="80"/>
      <c r="I1" s="80"/>
    </row>
    <row r="2" spans="1:9" ht="15.75" customHeight="1">
      <c r="A2" s="111" t="s">
        <v>70</v>
      </c>
      <c r="B2" s="112" t="s">
        <v>73</v>
      </c>
      <c r="C2" s="113" t="s">
        <v>72</v>
      </c>
      <c r="D2" s="74"/>
      <c r="E2" s="74"/>
      <c r="F2" s="74"/>
      <c r="G2" s="74"/>
      <c r="H2" s="74"/>
      <c r="I2" s="74"/>
    </row>
    <row r="3" spans="1:9" ht="12.75">
      <c r="A3" s="9" t="s">
        <v>71</v>
      </c>
      <c r="B3" s="114">
        <v>25</v>
      </c>
      <c r="C3" s="115">
        <v>0.1</v>
      </c>
      <c r="D3" s="74"/>
      <c r="E3" s="74"/>
      <c r="F3" s="74"/>
      <c r="G3" s="74"/>
      <c r="H3" s="74"/>
      <c r="I3" s="74"/>
    </row>
    <row r="4" spans="1:9" ht="12.75">
      <c r="A4" s="9" t="s">
        <v>74</v>
      </c>
      <c r="B4" s="114">
        <v>7.99</v>
      </c>
      <c r="C4" s="115">
        <v>0.4</v>
      </c>
      <c r="D4" s="74"/>
      <c r="E4" s="74"/>
      <c r="F4" s="74"/>
      <c r="G4" s="74"/>
      <c r="H4" s="74"/>
      <c r="I4" s="74"/>
    </row>
    <row r="5" spans="1:9" ht="12.75">
      <c r="A5" s="9" t="s">
        <v>75</v>
      </c>
      <c r="B5" s="114">
        <v>1.5</v>
      </c>
      <c r="C5" s="115">
        <f>100%-C4-C3</f>
        <v>0.5</v>
      </c>
      <c r="D5" s="74"/>
      <c r="E5" s="74"/>
      <c r="F5" s="74"/>
      <c r="G5" s="74"/>
      <c r="H5" s="74"/>
      <c r="I5" s="74"/>
    </row>
    <row r="6" spans="1:3" ht="13.5" thickBot="1">
      <c r="A6" s="92" t="s">
        <v>69</v>
      </c>
      <c r="B6" s="116">
        <f>B3*C3+B4*C4+B5*C5</f>
        <v>6.446</v>
      </c>
      <c r="C6" s="95"/>
    </row>
    <row r="7" spans="1:2" ht="12.75">
      <c r="A7" s="54"/>
      <c r="B7" s="101"/>
    </row>
    <row r="8" spans="1:2" ht="12.75">
      <c r="A8" s="54" t="s">
        <v>2</v>
      </c>
      <c r="B8" s="104">
        <v>0.1</v>
      </c>
    </row>
    <row r="10" spans="1:23" s="49" customFormat="1" ht="12.75">
      <c r="A10" s="49" t="s">
        <v>14</v>
      </c>
      <c r="B10" s="4">
        <f>Retention!C6</f>
        <v>1</v>
      </c>
      <c r="C10" s="4">
        <f>Retention!D6</f>
        <v>2</v>
      </c>
      <c r="D10" s="4">
        <f>Retention!E6</f>
        <v>3</v>
      </c>
      <c r="E10" s="4">
        <f>Retention!F6</f>
        <v>4</v>
      </c>
      <c r="F10" s="4">
        <f>Retention!G6</f>
        <v>5</v>
      </c>
      <c r="G10" s="4">
        <f>Retention!H6</f>
        <v>6</v>
      </c>
      <c r="H10" s="4">
        <f>Retention!I6</f>
        <v>7</v>
      </c>
      <c r="I10" s="4">
        <f>Retention!J6</f>
        <v>8</v>
      </c>
      <c r="J10" s="4">
        <f>Retention!K6</f>
        <v>9</v>
      </c>
      <c r="K10" s="4">
        <f>Retention!L6</f>
        <v>10</v>
      </c>
      <c r="L10" s="4">
        <f>Retention!M6</f>
        <v>11</v>
      </c>
      <c r="M10" s="4">
        <f>Retention!N6</f>
        <v>12</v>
      </c>
      <c r="N10" s="4">
        <f>Retention!O6</f>
        <v>13</v>
      </c>
      <c r="O10" s="4">
        <f>Retention!P6</f>
        <v>14</v>
      </c>
      <c r="P10" s="4">
        <f>Retention!Q6</f>
        <v>15</v>
      </c>
      <c r="Q10" s="4">
        <f>Retention!R6</f>
        <v>16</v>
      </c>
      <c r="R10" s="4">
        <f>Retention!S6</f>
        <v>17</v>
      </c>
      <c r="S10" s="4">
        <f>Retention!T6</f>
        <v>18</v>
      </c>
      <c r="T10" s="4">
        <f>Retention!U6</f>
        <v>19</v>
      </c>
      <c r="U10" s="4">
        <f>Retention!V6</f>
        <v>20</v>
      </c>
      <c r="V10" s="4"/>
      <c r="W10" s="4"/>
    </row>
    <row r="11" spans="1:21" ht="12.75">
      <c r="A11" s="105" t="s">
        <v>21</v>
      </c>
      <c r="B11" s="1">
        <f>Retention!C28</f>
        <v>513</v>
      </c>
      <c r="C11" s="1">
        <f>Retention!D28</f>
        <v>1333.8000000000002</v>
      </c>
      <c r="D11" s="1">
        <f>Retention!E28</f>
        <v>2325.1725000000006</v>
      </c>
      <c r="E11" s="1">
        <f>Retention!F28</f>
        <v>3397.5990000000006</v>
      </c>
      <c r="F11" s="1">
        <f>Retention!G28</f>
        <v>4494.729656250001</v>
      </c>
      <c r="G11" s="1">
        <f>Retention!H28</f>
        <v>5583.004008750001</v>
      </c>
      <c r="H11" s="1">
        <f>Retention!I28</f>
        <v>6644.287483453127</v>
      </c>
      <c r="I11" s="1">
        <f>Retention!J28</f>
        <v>7670.685710925001</v>
      </c>
      <c r="J11" s="1">
        <f>Retention!K28</f>
        <v>8660.925004525667</v>
      </c>
      <c r="K11" s="1">
        <f>Retention!L28</f>
        <v>9617.85370525676</v>
      </c>
      <c r="L11" s="1">
        <f>Retention!M28</f>
        <v>10546.741183969407</v>
      </c>
      <c r="M11" s="1">
        <f>Retention!N28</f>
        <v>11454.140702712193</v>
      </c>
      <c r="N11" s="1">
        <f>Retention!O28</f>
        <v>12347.147674071608</v>
      </c>
      <c r="O11" s="1">
        <f>Retention!P28</f>
        <v>13232.932483195498</v>
      </c>
      <c r="P11" s="1">
        <f>Retention!Q28</f>
        <v>14118.461655022471</v>
      </c>
      <c r="Q11" s="1">
        <f>Retention!R28</f>
        <v>15010.346231405561</v>
      </c>
      <c r="R11" s="1">
        <f>Retention!S28</f>
        <v>15914.774329505071</v>
      </c>
      <c r="S11" s="1">
        <f>Retention!T28</f>
        <v>16837.497868921455</v>
      </c>
      <c r="T11" s="1">
        <f>Retention!U28</f>
        <v>17783.852766008742</v>
      </c>
      <c r="U11" s="1">
        <f>Retention!V28</f>
        <v>18758.798516188377</v>
      </c>
    </row>
    <row r="12" spans="1:21" ht="12.75">
      <c r="A12" s="105" t="s">
        <v>6</v>
      </c>
      <c r="B12" s="1">
        <f>Retention!C53</f>
        <v>5130</v>
      </c>
      <c r="C12" s="1">
        <f>Retention!D53</f>
        <v>13338</v>
      </c>
      <c r="D12" s="1">
        <f>Retention!E53</f>
        <v>23251.725000000002</v>
      </c>
      <c r="E12" s="1">
        <f>Retention!F53</f>
        <v>22833.373500000005</v>
      </c>
      <c r="F12" s="1">
        <f>Retention!G53</f>
        <v>36033.203362500004</v>
      </c>
      <c r="G12" s="1">
        <f>Retention!H53</f>
        <v>48698.76552750001</v>
      </c>
      <c r="H12" s="1">
        <f>Retention!I53</f>
        <v>60737.85518653126</v>
      </c>
      <c r="I12" s="1">
        <f>Retention!J53</f>
        <v>72142.84139085002</v>
      </c>
      <c r="J12" s="1">
        <f>Retention!K53</f>
        <v>82958.03747053666</v>
      </c>
      <c r="K12" s="1">
        <f>Retention!L53</f>
        <v>93257.56699279159</v>
      </c>
      <c r="L12" s="1">
        <f>Retention!M53</f>
        <v>103130.63579187325</v>
      </c>
      <c r="M12" s="1">
        <f>Retention!N53</f>
        <v>112671.9861888653</v>
      </c>
      <c r="N12" s="1">
        <f>Retention!O53</f>
        <v>121975.94007011077</v>
      </c>
      <c r="O12" s="1">
        <f>Retention!P53</f>
        <v>131132.89549547073</v>
      </c>
      <c r="P12" s="1">
        <f>Retention!Q53</f>
        <v>140227.4730810373</v>
      </c>
      <c r="Q12" s="1">
        <f>Retention!R53</f>
        <v>149337.74753870568</v>
      </c>
      <c r="R12" s="1">
        <f>Retention!S53</f>
        <v>158535.1714747708</v>
      </c>
      <c r="S12" s="1">
        <f>Retention!T53</f>
        <v>167884.9212329906</v>
      </c>
      <c r="T12" s="1">
        <f>Retention!U53</f>
        <v>177446.48169510823</v>
      </c>
      <c r="U12" s="1">
        <f>Retention!V53</f>
        <v>187274.34838990043</v>
      </c>
    </row>
    <row r="13" spans="1:21" ht="12.75">
      <c r="A13" s="54" t="s">
        <v>22</v>
      </c>
      <c r="B13" s="19">
        <f aca="true" t="shared" si="0" ref="B13:U13">$B$6*B11</f>
        <v>3306.798</v>
      </c>
      <c r="C13" s="19">
        <f t="shared" si="0"/>
        <v>8597.6748</v>
      </c>
      <c r="D13" s="19">
        <f t="shared" si="0"/>
        <v>14988.061935000003</v>
      </c>
      <c r="E13" s="19">
        <f t="shared" si="0"/>
        <v>21900.923154000004</v>
      </c>
      <c r="F13" s="19">
        <f t="shared" si="0"/>
        <v>28973.027364187506</v>
      </c>
      <c r="G13" s="19">
        <f t="shared" si="0"/>
        <v>35988.043840402504</v>
      </c>
      <c r="H13" s="19">
        <f t="shared" si="0"/>
        <v>42829.07711833885</v>
      </c>
      <c r="I13" s="19">
        <f t="shared" si="0"/>
        <v>49445.24009262256</v>
      </c>
      <c r="J13" s="19">
        <f t="shared" si="0"/>
        <v>55828.32257917245</v>
      </c>
      <c r="K13" s="19">
        <f t="shared" si="0"/>
        <v>61996.68498408508</v>
      </c>
      <c r="L13" s="19">
        <f t="shared" si="0"/>
        <v>67984.29367186679</v>
      </c>
      <c r="M13" s="19">
        <f t="shared" si="0"/>
        <v>73833.39096968279</v>
      </c>
      <c r="N13" s="19">
        <f t="shared" si="0"/>
        <v>79589.71390706558</v>
      </c>
      <c r="O13" s="19">
        <f t="shared" si="0"/>
        <v>85299.48278667817</v>
      </c>
      <c r="P13" s="19">
        <f t="shared" si="0"/>
        <v>91007.60382827485</v>
      </c>
      <c r="Q13" s="19">
        <f t="shared" si="0"/>
        <v>96756.69180764025</v>
      </c>
      <c r="R13" s="19">
        <f t="shared" si="0"/>
        <v>102586.63532798969</v>
      </c>
      <c r="S13" s="19">
        <f t="shared" si="0"/>
        <v>108534.51126306769</v>
      </c>
      <c r="T13" s="19">
        <f t="shared" si="0"/>
        <v>114634.71492969235</v>
      </c>
      <c r="U13" s="19">
        <f t="shared" si="0"/>
        <v>120919.21523535028</v>
      </c>
    </row>
    <row r="14" spans="1:21" ht="12.75">
      <c r="A14" t="s">
        <v>39</v>
      </c>
      <c r="B14" s="19">
        <f>'User acq'!$J$7</f>
        <v>33300</v>
      </c>
      <c r="C14" s="19">
        <f>B14*(1+Funnel!$B$6)</f>
        <v>34965</v>
      </c>
      <c r="D14" s="19">
        <f>C14*(1+Funnel!$B$6)</f>
        <v>36713.25</v>
      </c>
      <c r="E14" s="19">
        <f>D14*(1+Funnel!$B$6)</f>
        <v>38548.9125</v>
      </c>
      <c r="F14" s="19">
        <f>E14*(1+Funnel!$B$6)</f>
        <v>40476.358125</v>
      </c>
      <c r="G14" s="19">
        <f>F14*(1+Funnel!$B$6)</f>
        <v>42500.17603125</v>
      </c>
      <c r="H14" s="19">
        <f>G14*(1+Funnel!$B$6)</f>
        <v>44625.1848328125</v>
      </c>
      <c r="I14" s="19">
        <f>H14*(1+Funnel!$B$6)</f>
        <v>46856.444074453124</v>
      </c>
      <c r="J14" s="19">
        <f>I14*(1+Funnel!$B$6)</f>
        <v>49199.26627817578</v>
      </c>
      <c r="K14" s="19">
        <f>J14*(1+Funnel!$B$6)</f>
        <v>51659.22959208457</v>
      </c>
      <c r="L14" s="19">
        <f>K14*(1+Funnel!$B$6)</f>
        <v>54242.1910716888</v>
      </c>
      <c r="M14" s="19">
        <f>L14*(1+Funnel!$B$6)</f>
        <v>56954.300625273245</v>
      </c>
      <c r="N14" s="19">
        <f>M14*(1+Funnel!$B$6)</f>
        <v>59802.01565653691</v>
      </c>
      <c r="O14" s="19">
        <f>N14*(1+Funnel!$B$6)</f>
        <v>62792.11643936376</v>
      </c>
      <c r="P14" s="19">
        <f>O14*(1+Funnel!$B$6)</f>
        <v>65931.72226133195</v>
      </c>
      <c r="Q14" s="19">
        <f>P14*(1+Funnel!$B$6)</f>
        <v>69228.30837439855</v>
      </c>
      <c r="R14" s="19">
        <f>Q14*(1+Funnel!$B$6)</f>
        <v>72689.72379311848</v>
      </c>
      <c r="S14" s="19">
        <f>R14*(1+Funnel!$B$6)</f>
        <v>76324.20998277441</v>
      </c>
      <c r="T14" s="19">
        <f>S14*(1+Funnel!$B$6)</f>
        <v>80140.42048191313</v>
      </c>
      <c r="U14" s="19">
        <f>T14*(1+Funnel!$B$6)</f>
        <v>84147.44150600879</v>
      </c>
    </row>
    <row r="15" spans="1:21" ht="12.75">
      <c r="A15" s="105" t="s">
        <v>2</v>
      </c>
      <c r="B15" s="19">
        <f>B12*$B$8</f>
        <v>513</v>
      </c>
      <c r="C15" s="19">
        <f aca="true" t="shared" si="1" ref="C15:U15">C12*$B$8</f>
        <v>1333.8000000000002</v>
      </c>
      <c r="D15" s="19">
        <f t="shared" si="1"/>
        <v>2325.1725</v>
      </c>
      <c r="E15" s="19">
        <f t="shared" si="1"/>
        <v>2283.3373500000007</v>
      </c>
      <c r="F15" s="19">
        <f t="shared" si="1"/>
        <v>3603.3203362500008</v>
      </c>
      <c r="G15" s="19">
        <f t="shared" si="1"/>
        <v>4869.876552750001</v>
      </c>
      <c r="H15" s="19">
        <f t="shared" si="1"/>
        <v>6073.785518653127</v>
      </c>
      <c r="I15" s="19">
        <f t="shared" si="1"/>
        <v>7214.284139085003</v>
      </c>
      <c r="J15" s="19">
        <f t="shared" si="1"/>
        <v>8295.803747053666</v>
      </c>
      <c r="K15" s="19">
        <f t="shared" si="1"/>
        <v>9325.75669927916</v>
      </c>
      <c r="L15" s="19">
        <f t="shared" si="1"/>
        <v>10313.063579187326</v>
      </c>
      <c r="M15" s="19">
        <f t="shared" si="1"/>
        <v>11267.19861888653</v>
      </c>
      <c r="N15" s="19">
        <f t="shared" si="1"/>
        <v>12197.594007011077</v>
      </c>
      <c r="O15" s="19">
        <f t="shared" si="1"/>
        <v>13113.289549547073</v>
      </c>
      <c r="P15" s="19">
        <f t="shared" si="1"/>
        <v>14022.74730810373</v>
      </c>
      <c r="Q15" s="19">
        <f t="shared" si="1"/>
        <v>14933.774753870568</v>
      </c>
      <c r="R15" s="19">
        <f t="shared" si="1"/>
        <v>15853.51714747708</v>
      </c>
      <c r="S15" s="19">
        <f t="shared" si="1"/>
        <v>16788.49212329906</v>
      </c>
      <c r="T15" s="19">
        <f t="shared" si="1"/>
        <v>17744.648169510823</v>
      </c>
      <c r="U15" s="19">
        <f t="shared" si="1"/>
        <v>18727.434838990044</v>
      </c>
    </row>
    <row r="16" spans="1:21" ht="12.75">
      <c r="A16" s="54" t="s">
        <v>7</v>
      </c>
      <c r="B16" s="19">
        <f>B15+B14</f>
        <v>33813</v>
      </c>
      <c r="C16" s="19">
        <f aca="true" t="shared" si="2" ref="C16:U16">C15+C14</f>
        <v>36298.8</v>
      </c>
      <c r="D16" s="19">
        <f t="shared" si="2"/>
        <v>39038.4225</v>
      </c>
      <c r="E16" s="19">
        <f t="shared" si="2"/>
        <v>40832.24985</v>
      </c>
      <c r="F16" s="19">
        <f t="shared" si="2"/>
        <v>44079.67846125</v>
      </c>
      <c r="G16" s="19">
        <f t="shared" si="2"/>
        <v>47370.052584</v>
      </c>
      <c r="H16" s="19">
        <f t="shared" si="2"/>
        <v>50698.97035146563</v>
      </c>
      <c r="I16" s="19">
        <f t="shared" si="2"/>
        <v>54070.728213538125</v>
      </c>
      <c r="J16" s="19">
        <f t="shared" si="2"/>
        <v>57495.07002522945</v>
      </c>
      <c r="K16" s="19">
        <f t="shared" si="2"/>
        <v>60984.98629136373</v>
      </c>
      <c r="L16" s="19">
        <f t="shared" si="2"/>
        <v>64555.25465087613</v>
      </c>
      <c r="M16" s="19">
        <f t="shared" si="2"/>
        <v>68221.49924415977</v>
      </c>
      <c r="N16" s="19">
        <f t="shared" si="2"/>
        <v>71999.60966354799</v>
      </c>
      <c r="O16" s="19">
        <f t="shared" si="2"/>
        <v>75905.40598891083</v>
      </c>
      <c r="P16" s="19">
        <f t="shared" si="2"/>
        <v>79954.46956943568</v>
      </c>
      <c r="Q16" s="19">
        <f t="shared" si="2"/>
        <v>84162.08312826912</v>
      </c>
      <c r="R16" s="19">
        <f t="shared" si="2"/>
        <v>88543.24094059556</v>
      </c>
      <c r="S16" s="19">
        <f t="shared" si="2"/>
        <v>93112.70210607347</v>
      </c>
      <c r="T16" s="19">
        <f t="shared" si="2"/>
        <v>97885.06865142395</v>
      </c>
      <c r="U16" s="19">
        <f t="shared" si="2"/>
        <v>102874.87634499883</v>
      </c>
    </row>
    <row r="18" spans="1:21" s="41" customFormat="1" ht="12.75">
      <c r="A18" s="106" t="s">
        <v>43</v>
      </c>
      <c r="B18" s="41">
        <f>(B13-B14-B15)/B11</f>
        <v>-59.466280701754386</v>
      </c>
      <c r="C18" s="41">
        <f aca="true" t="shared" si="3" ref="C18:U18">(C13-C14-C15)/C11</f>
        <v>-20.76857489878542</v>
      </c>
      <c r="D18" s="41">
        <f t="shared" si="3"/>
        <v>-10.343473684210522</v>
      </c>
      <c r="E18" s="41">
        <f t="shared" si="3"/>
        <v>-5.571972059092316</v>
      </c>
      <c r="F18" s="41">
        <f t="shared" si="3"/>
        <v>-3.3609699030633413</v>
      </c>
      <c r="G18" s="41">
        <f t="shared" si="3"/>
        <v>-2.0386889792231857</v>
      </c>
      <c r="H18" s="41">
        <f t="shared" si="3"/>
        <v>-1.1844600723141323</v>
      </c>
      <c r="I18" s="41">
        <f t="shared" si="3"/>
        <v>-0.6030084265253756</v>
      </c>
      <c r="J18" s="41">
        <f t="shared" si="3"/>
        <v>-0.19244450739223135</v>
      </c>
      <c r="K18" s="41">
        <f t="shared" si="3"/>
        <v>0.10518965288153519</v>
      </c>
      <c r="L18" s="41">
        <f t="shared" si="3"/>
        <v>0.3251278249060151</v>
      </c>
      <c r="M18" s="41">
        <f t="shared" si="3"/>
        <v>0.4899443678209917</v>
      </c>
      <c r="N18" s="41">
        <f t="shared" si="3"/>
        <v>0.614725315018013</v>
      </c>
      <c r="O18" s="41">
        <f t="shared" si="3"/>
        <v>0.7099013623546313</v>
      </c>
      <c r="P18" s="41">
        <f t="shared" si="3"/>
        <v>0.7828851704184893</v>
      </c>
      <c r="Q18" s="41">
        <f t="shared" si="3"/>
        <v>0.8390618367629606</v>
      </c>
      <c r="R18" s="41">
        <f t="shared" si="3"/>
        <v>0.8824124110486748</v>
      </c>
      <c r="S18" s="41">
        <f t="shared" si="3"/>
        <v>0.9159204815971912</v>
      </c>
      <c r="T18" s="41">
        <f t="shared" si="3"/>
        <v>0.9418457574211881</v>
      </c>
      <c r="U18" s="41">
        <f t="shared" si="3"/>
        <v>0.961913358938187</v>
      </c>
    </row>
  </sheetData>
  <mergeCells count="1">
    <mergeCell ref="A1:I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B10" sqref="B10"/>
    </sheetView>
  </sheetViews>
  <sheetFormatPr defaultColWidth="11.00390625" defaultRowHeight="12.75"/>
  <cols>
    <col min="1" max="1" width="18.00390625" style="0" customWidth="1"/>
    <col min="2" max="2" width="12.25390625" style="0" customWidth="1"/>
  </cols>
  <sheetData>
    <row r="1" spans="1:9" ht="39.75" customHeight="1" thickBot="1">
      <c r="A1" s="79" t="s">
        <v>55</v>
      </c>
      <c r="B1" s="80"/>
      <c r="C1" s="80"/>
      <c r="D1" s="80"/>
      <c r="E1" s="80"/>
      <c r="F1" s="80"/>
      <c r="G1" s="80"/>
      <c r="H1" s="80"/>
      <c r="I1" s="80"/>
    </row>
    <row r="2" spans="1:21" s="49" customFormat="1" ht="18">
      <c r="A2" s="96" t="s">
        <v>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s="49" customFormat="1" ht="12.75">
      <c r="A3" s="85" t="s">
        <v>14</v>
      </c>
      <c r="B3" s="86">
        <f>Retention!C6</f>
        <v>1</v>
      </c>
      <c r="C3" s="86">
        <f>Retention!D6</f>
        <v>2</v>
      </c>
      <c r="D3" s="86">
        <f>Retention!E6</f>
        <v>3</v>
      </c>
      <c r="E3" s="86">
        <f>Retention!F6</f>
        <v>4</v>
      </c>
      <c r="F3" s="86">
        <f>Retention!G6</f>
        <v>5</v>
      </c>
      <c r="G3" s="86">
        <f>Retention!H6</f>
        <v>6</v>
      </c>
      <c r="H3" s="86">
        <f>Retention!I6</f>
        <v>7</v>
      </c>
      <c r="I3" s="86">
        <f>Retention!J6</f>
        <v>8</v>
      </c>
      <c r="J3" s="86">
        <f>Retention!K6</f>
        <v>9</v>
      </c>
      <c r="K3" s="86">
        <f>Retention!L6</f>
        <v>10</v>
      </c>
      <c r="L3" s="86">
        <f>Retention!M6</f>
        <v>11</v>
      </c>
      <c r="M3" s="86">
        <f>Retention!N6</f>
        <v>12</v>
      </c>
      <c r="N3" s="86">
        <f>Retention!O6</f>
        <v>13</v>
      </c>
      <c r="O3" s="86">
        <f>Retention!P6</f>
        <v>14</v>
      </c>
      <c r="P3" s="86">
        <f>Retention!Q6</f>
        <v>15</v>
      </c>
      <c r="Q3" s="86">
        <f>Retention!R6</f>
        <v>16</v>
      </c>
      <c r="R3" s="86">
        <f>Retention!S6</f>
        <v>17</v>
      </c>
      <c r="S3" s="86">
        <f>Retention!T6</f>
        <v>18</v>
      </c>
      <c r="T3" s="86">
        <f>Retention!U6</f>
        <v>19</v>
      </c>
      <c r="U3" s="87">
        <f>Retention!V6</f>
        <v>20</v>
      </c>
    </row>
    <row r="4" spans="1:21" ht="12.75">
      <c r="A4" s="9" t="s">
        <v>21</v>
      </c>
      <c r="B4" s="88">
        <f>Retention!C7</f>
        <v>513</v>
      </c>
      <c r="C4" s="88">
        <f>Retention!D7</f>
        <v>410.40000000000003</v>
      </c>
      <c r="D4" s="88">
        <f>Retention!E7</f>
        <v>328.32000000000005</v>
      </c>
      <c r="E4" s="88">
        <f>Retention!F7</f>
        <v>262.65600000000006</v>
      </c>
      <c r="F4" s="88">
        <f>Retention!G7</f>
        <v>210.12480000000005</v>
      </c>
      <c r="G4" s="88">
        <f>Retention!H7</f>
        <v>168.09984000000006</v>
      </c>
      <c r="H4" s="88">
        <f>Retention!I7</f>
        <v>134.47987200000006</v>
      </c>
      <c r="I4" s="88">
        <f>Retention!J7</f>
        <v>107.58389760000006</v>
      </c>
      <c r="J4" s="88">
        <f>Retention!K7</f>
        <v>86.06711808000006</v>
      </c>
      <c r="K4" s="88">
        <f>Retention!L7</f>
        <v>68.85369446400004</v>
      </c>
      <c r="L4" s="88">
        <f>Retention!M7</f>
        <v>55.08295557120004</v>
      </c>
      <c r="M4" s="88">
        <f>Retention!N7</f>
        <v>44.06636445696003</v>
      </c>
      <c r="N4" s="88">
        <f>Retention!O7</f>
        <v>35.25309156556803</v>
      </c>
      <c r="O4" s="88">
        <f>Retention!P7</f>
        <v>28.202473252454425</v>
      </c>
      <c r="P4" s="88">
        <f>Retention!Q7</f>
        <v>22.561978601963542</v>
      </c>
      <c r="Q4" s="88">
        <f>Retention!R7</f>
        <v>18.049582881570835</v>
      </c>
      <c r="R4" s="88">
        <f>Retention!S7</f>
        <v>14.439666305256669</v>
      </c>
      <c r="S4" s="88">
        <f>Retention!T7</f>
        <v>11.551733044205335</v>
      </c>
      <c r="T4" s="88">
        <f>Retention!U7</f>
        <v>9.241386435364268</v>
      </c>
      <c r="U4" s="89">
        <f>Retention!V7</f>
        <v>7.393109148291415</v>
      </c>
    </row>
    <row r="5" spans="1:21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0"/>
    </row>
    <row r="6" spans="1:21" ht="12.75">
      <c r="A6" s="9" t="s">
        <v>10</v>
      </c>
      <c r="B6" s="88">
        <f>SUM(B4:U4)</f>
        <v>2535.427563406835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90"/>
    </row>
    <row r="7" spans="1:21" ht="12.75">
      <c r="A7" s="9" t="s">
        <v>1</v>
      </c>
      <c r="B7" s="91">
        <f>Cashflow!B6</f>
        <v>6.446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0"/>
    </row>
    <row r="8" spans="1:21" ht="12.75">
      <c r="A8" s="9" t="s">
        <v>48</v>
      </c>
      <c r="B8" s="91">
        <f>B7*B6</f>
        <v>16343.366073720457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90"/>
    </row>
    <row r="9" spans="1:21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90"/>
    </row>
    <row r="10" spans="1:21" ht="13.5" thickBot="1">
      <c r="A10" s="92" t="s">
        <v>54</v>
      </c>
      <c r="B10" s="93">
        <f>B8/B4</f>
        <v>31.85841339906522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2" spans="1:2" ht="13.5" thickBot="1">
      <c r="A12" s="99" t="s">
        <v>52</v>
      </c>
      <c r="B12" s="100">
        <f>Funnel!B2</f>
        <v>0.1</v>
      </c>
    </row>
    <row r="13" spans="1:21" s="49" customFormat="1" ht="18">
      <c r="A13" s="96" t="s">
        <v>50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8"/>
    </row>
    <row r="14" spans="1:21" s="49" customFormat="1" ht="12.75">
      <c r="A14" s="85" t="s">
        <v>14</v>
      </c>
      <c r="B14" s="86">
        <f>Retention!C6</f>
        <v>1</v>
      </c>
      <c r="C14" s="86">
        <f>Retention!D6</f>
        <v>2</v>
      </c>
      <c r="D14" s="86">
        <f>Retention!E6</f>
        <v>3</v>
      </c>
      <c r="E14" s="86">
        <f>Retention!F6</f>
        <v>4</v>
      </c>
      <c r="F14" s="86">
        <f>Retention!G6</f>
        <v>5</v>
      </c>
      <c r="G14" s="86">
        <f>Retention!H6</f>
        <v>6</v>
      </c>
      <c r="H14" s="86">
        <f>Retention!I6</f>
        <v>7</v>
      </c>
      <c r="I14" s="86">
        <f>Retention!J6</f>
        <v>8</v>
      </c>
      <c r="J14" s="86">
        <f>Retention!K6</f>
        <v>9</v>
      </c>
      <c r="K14" s="86">
        <f>Retention!L6</f>
        <v>10</v>
      </c>
      <c r="L14" s="86">
        <f>Retention!M6</f>
        <v>11</v>
      </c>
      <c r="M14" s="86">
        <f>Retention!N6</f>
        <v>12</v>
      </c>
      <c r="N14" s="86">
        <f>Retention!O6</f>
        <v>13</v>
      </c>
      <c r="O14" s="86">
        <f>Retention!P6</f>
        <v>14</v>
      </c>
      <c r="P14" s="86">
        <f>Retention!Q6</f>
        <v>15</v>
      </c>
      <c r="Q14" s="86">
        <f>Retention!R6</f>
        <v>16</v>
      </c>
      <c r="R14" s="86">
        <f>Retention!S6</f>
        <v>17</v>
      </c>
      <c r="S14" s="86">
        <f>Retention!T6</f>
        <v>18</v>
      </c>
      <c r="T14" s="86">
        <f>Retention!U6</f>
        <v>19</v>
      </c>
      <c r="U14" s="87">
        <f>Retention!V6</f>
        <v>20</v>
      </c>
    </row>
    <row r="15" spans="1:21" ht="12.75">
      <c r="A15" s="9" t="s">
        <v>51</v>
      </c>
      <c r="B15" s="88">
        <f>Retention!C7/$B$12</f>
        <v>5130</v>
      </c>
      <c r="C15" s="88">
        <f>Retention!D7/$B$12</f>
        <v>4104</v>
      </c>
      <c r="D15" s="88">
        <f>Retention!E7/$B$12</f>
        <v>3283.2000000000003</v>
      </c>
      <c r="E15" s="88">
        <f>Retention!F7/$B$12</f>
        <v>2626.5600000000004</v>
      </c>
      <c r="F15" s="88">
        <f>Retention!G7/$B$12</f>
        <v>2101.2480000000005</v>
      </c>
      <c r="G15" s="88">
        <f>Retention!H7/$B$12</f>
        <v>1680.9984000000004</v>
      </c>
      <c r="H15" s="88">
        <f>Retention!I7/$B$12</f>
        <v>1344.7987200000005</v>
      </c>
      <c r="I15" s="88">
        <f>Retention!J7/$B$12</f>
        <v>1075.8389760000005</v>
      </c>
      <c r="J15" s="88">
        <f>Retention!K7/$B$12</f>
        <v>860.6711808000006</v>
      </c>
      <c r="K15" s="88">
        <f>Retention!L7/$B$12</f>
        <v>688.5369446400003</v>
      </c>
      <c r="L15" s="88">
        <f>Retention!M7/$B$12</f>
        <v>550.8295557120003</v>
      </c>
      <c r="M15" s="88">
        <f>Retention!N7/$B$12</f>
        <v>440.6636445696003</v>
      </c>
      <c r="N15" s="88">
        <f>Retention!O7/$B$12</f>
        <v>352.53091565568025</v>
      </c>
      <c r="O15" s="88">
        <f>Retention!P7/$B$12</f>
        <v>282.0247325245442</v>
      </c>
      <c r="P15" s="88">
        <f>Retention!Q7/$B$12</f>
        <v>225.6197860196354</v>
      </c>
      <c r="Q15" s="88">
        <f>Retention!R7/$B$12</f>
        <v>180.49582881570834</v>
      </c>
      <c r="R15" s="88">
        <f>Retention!S7/$B$12</f>
        <v>144.39666305256668</v>
      </c>
      <c r="S15" s="88">
        <f>Retention!T7/$B$12</f>
        <v>115.51733044205335</v>
      </c>
      <c r="T15" s="88">
        <f>Retention!U7/$B$12</f>
        <v>92.41386435364267</v>
      </c>
      <c r="U15" s="89">
        <f>Retention!V7/$B$12</f>
        <v>73.93109148291414</v>
      </c>
    </row>
    <row r="16" spans="1:21" ht="12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90"/>
    </row>
    <row r="17" spans="1:21" ht="12.75">
      <c r="A17" s="9" t="s">
        <v>10</v>
      </c>
      <c r="B17" s="88">
        <f>SUM(B15:U15)</f>
        <v>25354.275634068345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90"/>
    </row>
    <row r="18" spans="1:21" ht="12.75">
      <c r="A18" s="9" t="s">
        <v>48</v>
      </c>
      <c r="B18" s="91">
        <f>B8</f>
        <v>16343.366073720457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90"/>
    </row>
    <row r="19" spans="1:21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90"/>
    </row>
    <row r="20" spans="1:21" ht="13.5" thickBot="1">
      <c r="A20" s="92" t="s">
        <v>53</v>
      </c>
      <c r="B20" s="93">
        <f>B18/B15</f>
        <v>3.185841339906522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Chen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